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Řízení a organizace školy\Školní rok 2020-2021\veřejné zakázky\plány oprav\"/>
    </mc:Choice>
  </mc:AlternateContent>
  <xr:revisionPtr revIDLastSave="0" documentId="8_{DC875D04-2106-41A0-BC8D-72792E3C14EC}" xr6:coauthVersionLast="36" xr6:coauthVersionMax="36" xr10:uidLastSave="{00000000-0000-0000-0000-000000000000}"/>
  <bookViews>
    <workbookView xWindow="0" yWindow="0" windowWidth="28800" windowHeight="12225" activeTab="3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SO01 0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'SO01 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'SO01 01 Pol'!$A$1:$X$104</definedName>
    <definedName name="_xlnm.Print_Area" localSheetId="1">Stavba!$A$1:$J$62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G9" i="12" l="1"/>
  <c r="M9" i="12" s="1"/>
  <c r="I9" i="12"/>
  <c r="K9" i="12"/>
  <c r="O9" i="12"/>
  <c r="Q9" i="12"/>
  <c r="V9" i="12"/>
  <c r="G11" i="12"/>
  <c r="I11" i="12"/>
  <c r="K11" i="12"/>
  <c r="M11" i="12"/>
  <c r="O11" i="12"/>
  <c r="Q11" i="12"/>
  <c r="V11" i="12"/>
  <c r="G15" i="12"/>
  <c r="M15" i="12" s="1"/>
  <c r="I15" i="12"/>
  <c r="K15" i="12"/>
  <c r="O15" i="12"/>
  <c r="Q15" i="12"/>
  <c r="V15" i="12"/>
  <c r="G18" i="12"/>
  <c r="G8" i="12" s="1"/>
  <c r="I18" i="12"/>
  <c r="K18" i="12"/>
  <c r="O18" i="12"/>
  <c r="O8" i="12" s="1"/>
  <c r="Q18" i="12"/>
  <c r="V18" i="12"/>
  <c r="G21" i="12"/>
  <c r="M21" i="12" s="1"/>
  <c r="I21" i="12"/>
  <c r="K21" i="12"/>
  <c r="O21" i="12"/>
  <c r="Q21" i="12"/>
  <c r="V21" i="12"/>
  <c r="G25" i="12"/>
  <c r="M25" i="12" s="1"/>
  <c r="I25" i="12"/>
  <c r="I24" i="12" s="1"/>
  <c r="K25" i="12"/>
  <c r="O25" i="12"/>
  <c r="Q25" i="12"/>
  <c r="V25" i="12"/>
  <c r="G28" i="12"/>
  <c r="I28" i="12"/>
  <c r="K28" i="12"/>
  <c r="O28" i="12"/>
  <c r="Q28" i="12"/>
  <c r="V28" i="12"/>
  <c r="G30" i="12"/>
  <c r="M30" i="12" s="1"/>
  <c r="I30" i="12"/>
  <c r="K30" i="12"/>
  <c r="O30" i="12"/>
  <c r="Q30" i="12"/>
  <c r="V30" i="12"/>
  <c r="G32" i="12"/>
  <c r="M32" i="12" s="1"/>
  <c r="I32" i="12"/>
  <c r="K32" i="12"/>
  <c r="O32" i="12"/>
  <c r="Q32" i="12"/>
  <c r="V32" i="12"/>
  <c r="G36" i="12"/>
  <c r="G35" i="12" s="1"/>
  <c r="I51" i="1" s="1"/>
  <c r="I36" i="12"/>
  <c r="I35" i="12" s="1"/>
  <c r="K36" i="12"/>
  <c r="K35" i="12" s="1"/>
  <c r="O36" i="12"/>
  <c r="O35" i="12" s="1"/>
  <c r="Q36" i="12"/>
  <c r="Q35" i="12" s="1"/>
  <c r="V36" i="12"/>
  <c r="V35" i="12" s="1"/>
  <c r="Q38" i="12"/>
  <c r="G39" i="12"/>
  <c r="M39" i="12" s="1"/>
  <c r="M38" i="12" s="1"/>
  <c r="I39" i="12"/>
  <c r="I38" i="12" s="1"/>
  <c r="K39" i="12"/>
  <c r="K38" i="12" s="1"/>
  <c r="O39" i="12"/>
  <c r="O38" i="12" s="1"/>
  <c r="Q39" i="12"/>
  <c r="V39" i="12"/>
  <c r="V38" i="12" s="1"/>
  <c r="G43" i="12"/>
  <c r="I43" i="12"/>
  <c r="K43" i="12"/>
  <c r="O43" i="12"/>
  <c r="Q43" i="12"/>
  <c r="Q42" i="12" s="1"/>
  <c r="V43" i="12"/>
  <c r="G45" i="12"/>
  <c r="I45" i="12"/>
  <c r="K45" i="12"/>
  <c r="M45" i="12"/>
  <c r="O45" i="12"/>
  <c r="Q45" i="12"/>
  <c r="V45" i="12"/>
  <c r="G47" i="12"/>
  <c r="I47" i="12"/>
  <c r="K47" i="12"/>
  <c r="M47" i="12"/>
  <c r="O47" i="12"/>
  <c r="Q47" i="12"/>
  <c r="V47" i="12"/>
  <c r="G51" i="12"/>
  <c r="M51" i="12" s="1"/>
  <c r="I51" i="12"/>
  <c r="K51" i="12"/>
  <c r="O51" i="12"/>
  <c r="Q51" i="12"/>
  <c r="V51" i="12"/>
  <c r="G53" i="12"/>
  <c r="M53" i="12" s="1"/>
  <c r="I53" i="12"/>
  <c r="K53" i="12"/>
  <c r="O53" i="12"/>
  <c r="Q53" i="12"/>
  <c r="V53" i="12"/>
  <c r="G56" i="12"/>
  <c r="G55" i="12" s="1"/>
  <c r="I54" i="1" s="1"/>
  <c r="I56" i="12"/>
  <c r="I55" i="12" s="1"/>
  <c r="K56" i="12"/>
  <c r="K55" i="12" s="1"/>
  <c r="O56" i="12"/>
  <c r="O55" i="12" s="1"/>
  <c r="Q56" i="12"/>
  <c r="Q55" i="12" s="1"/>
  <c r="V56" i="12"/>
  <c r="V55" i="12" s="1"/>
  <c r="G58" i="12"/>
  <c r="G57" i="12" s="1"/>
  <c r="I55" i="1" s="1"/>
  <c r="I58" i="12"/>
  <c r="I57" i="12" s="1"/>
  <c r="K58" i="12"/>
  <c r="K57" i="12" s="1"/>
  <c r="O58" i="12"/>
  <c r="O57" i="12" s="1"/>
  <c r="Q58" i="12"/>
  <c r="Q57" i="12" s="1"/>
  <c r="V58" i="12"/>
  <c r="V57" i="12" s="1"/>
  <c r="G61" i="12"/>
  <c r="I61" i="12"/>
  <c r="K61" i="12"/>
  <c r="M61" i="12"/>
  <c r="O61" i="12"/>
  <c r="Q61" i="12"/>
  <c r="V61" i="12"/>
  <c r="G68" i="12"/>
  <c r="M68" i="12" s="1"/>
  <c r="I68" i="12"/>
  <c r="K68" i="12"/>
  <c r="O68" i="12"/>
  <c r="Q68" i="12"/>
  <c r="V68" i="12"/>
  <c r="V60" i="12" s="1"/>
  <c r="G70" i="12"/>
  <c r="G69" i="12" s="1"/>
  <c r="I57" i="1" s="1"/>
  <c r="I70" i="12"/>
  <c r="I69" i="12" s="1"/>
  <c r="K70" i="12"/>
  <c r="K69" i="12" s="1"/>
  <c r="O70" i="12"/>
  <c r="O69" i="12" s="1"/>
  <c r="Q70" i="12"/>
  <c r="Q69" i="12" s="1"/>
  <c r="V70" i="12"/>
  <c r="V69" i="12" s="1"/>
  <c r="I72" i="12"/>
  <c r="G73" i="12"/>
  <c r="G72" i="12" s="1"/>
  <c r="I58" i="1" s="1"/>
  <c r="I73" i="12"/>
  <c r="K73" i="12"/>
  <c r="K72" i="12" s="1"/>
  <c r="O73" i="12"/>
  <c r="O72" i="12" s="1"/>
  <c r="Q73" i="12"/>
  <c r="Q72" i="12" s="1"/>
  <c r="V73" i="12"/>
  <c r="V72" i="12" s="1"/>
  <c r="G75" i="12"/>
  <c r="I59" i="1" s="1"/>
  <c r="O75" i="12"/>
  <c r="G76" i="12"/>
  <c r="M76" i="12" s="1"/>
  <c r="I76" i="12"/>
  <c r="K76" i="12"/>
  <c r="K75" i="12" s="1"/>
  <c r="O76" i="12"/>
  <c r="Q76" i="12"/>
  <c r="V76" i="12"/>
  <c r="V75" i="12" s="1"/>
  <c r="G78" i="12"/>
  <c r="M78" i="12" s="1"/>
  <c r="I78" i="12"/>
  <c r="K78" i="12"/>
  <c r="O78" i="12"/>
  <c r="Q78" i="12"/>
  <c r="V78" i="12"/>
  <c r="G81" i="12"/>
  <c r="I81" i="12"/>
  <c r="K81" i="12"/>
  <c r="O81" i="12"/>
  <c r="Q81" i="12"/>
  <c r="V81" i="12"/>
  <c r="G84" i="12"/>
  <c r="M84" i="12" s="1"/>
  <c r="I84" i="12"/>
  <c r="K84" i="12"/>
  <c r="O84" i="12"/>
  <c r="Q84" i="12"/>
  <c r="V84" i="12"/>
  <c r="G85" i="12"/>
  <c r="I85" i="12"/>
  <c r="K85" i="12"/>
  <c r="M85" i="12"/>
  <c r="O85" i="12"/>
  <c r="Q85" i="12"/>
  <c r="V85" i="12"/>
  <c r="G86" i="12"/>
  <c r="I86" i="12"/>
  <c r="K86" i="12"/>
  <c r="M86" i="12"/>
  <c r="O86" i="12"/>
  <c r="Q86" i="12"/>
  <c r="V86" i="12"/>
  <c r="G87" i="12"/>
  <c r="M87" i="12" s="1"/>
  <c r="I87" i="12"/>
  <c r="K87" i="12"/>
  <c r="O87" i="12"/>
  <c r="Q87" i="12"/>
  <c r="V87" i="12"/>
  <c r="G88" i="12"/>
  <c r="M88" i="12" s="1"/>
  <c r="I88" i="12"/>
  <c r="K88" i="12"/>
  <c r="O88" i="12"/>
  <c r="Q88" i="12"/>
  <c r="V88" i="12"/>
  <c r="G89" i="12"/>
  <c r="I89" i="12"/>
  <c r="K89" i="12"/>
  <c r="M89" i="12"/>
  <c r="O89" i="12"/>
  <c r="Q89" i="12"/>
  <c r="V89" i="12"/>
  <c r="G90" i="12"/>
  <c r="I90" i="12"/>
  <c r="K90" i="12"/>
  <c r="M90" i="12"/>
  <c r="O90" i="12"/>
  <c r="Q90" i="12"/>
  <c r="V90" i="12"/>
  <c r="G92" i="12"/>
  <c r="M92" i="12" s="1"/>
  <c r="M91" i="12" s="1"/>
  <c r="I92" i="12"/>
  <c r="I91" i="12" s="1"/>
  <c r="K92" i="12"/>
  <c r="K91" i="12" s="1"/>
  <c r="O92" i="12"/>
  <c r="O91" i="12" s="1"/>
  <c r="Q92" i="12"/>
  <c r="Q91" i="12" s="1"/>
  <c r="V92" i="12"/>
  <c r="V91" i="12" s="1"/>
  <c r="AE94" i="12"/>
  <c r="F40" i="1" s="1"/>
  <c r="I20" i="1"/>
  <c r="I18" i="1"/>
  <c r="O42" i="12" l="1"/>
  <c r="G80" i="12"/>
  <c r="I60" i="1" s="1"/>
  <c r="O60" i="12"/>
  <c r="O24" i="12"/>
  <c r="K8" i="12"/>
  <c r="F41" i="1"/>
  <c r="K80" i="12"/>
  <c r="I80" i="12"/>
  <c r="K42" i="12"/>
  <c r="Q75" i="12"/>
  <c r="K60" i="12"/>
  <c r="I60" i="12"/>
  <c r="I42" i="12"/>
  <c r="V24" i="12"/>
  <c r="I8" i="12"/>
  <c r="G42" i="12"/>
  <c r="I53" i="1" s="1"/>
  <c r="I49" i="1"/>
  <c r="AF94" i="12"/>
  <c r="V80" i="12"/>
  <c r="G24" i="12"/>
  <c r="I50" i="1" s="1"/>
  <c r="M73" i="12"/>
  <c r="M72" i="12" s="1"/>
  <c r="G91" i="12"/>
  <c r="I61" i="1" s="1"/>
  <c r="I19" i="1" s="1"/>
  <c r="Q80" i="12"/>
  <c r="I75" i="12"/>
  <c r="M56" i="12"/>
  <c r="M55" i="12" s="1"/>
  <c r="K24" i="12"/>
  <c r="F39" i="1"/>
  <c r="O80" i="12"/>
  <c r="M75" i="12"/>
  <c r="Q60" i="12"/>
  <c r="V42" i="12"/>
  <c r="Q24" i="12"/>
  <c r="V8" i="12"/>
  <c r="Q8" i="12"/>
  <c r="M60" i="12"/>
  <c r="M81" i="12"/>
  <c r="M80" i="12" s="1"/>
  <c r="G60" i="12"/>
  <c r="I56" i="1" s="1"/>
  <c r="I17" i="1" s="1"/>
  <c r="M58" i="12"/>
  <c r="M57" i="12" s="1"/>
  <c r="M43" i="12"/>
  <c r="M42" i="12" s="1"/>
  <c r="G38" i="12"/>
  <c r="I52" i="1" s="1"/>
  <c r="M36" i="12"/>
  <c r="M35" i="12" s="1"/>
  <c r="M28" i="12"/>
  <c r="M24" i="12" s="1"/>
  <c r="M18" i="12"/>
  <c r="M8" i="12" s="1"/>
  <c r="M70" i="12"/>
  <c r="M69" i="12" s="1"/>
  <c r="J28" i="1"/>
  <c r="J26" i="1"/>
  <c r="G38" i="1"/>
  <c r="F38" i="1"/>
  <c r="J23" i="1"/>
  <c r="J24" i="1"/>
  <c r="J25" i="1"/>
  <c r="J27" i="1"/>
  <c r="E24" i="1"/>
  <c r="E26" i="1"/>
  <c r="F42" i="1" l="1"/>
  <c r="G39" i="1"/>
  <c r="G41" i="1"/>
  <c r="H41" i="1" s="1"/>
  <c r="I41" i="1" s="1"/>
  <c r="G40" i="1"/>
  <c r="H40" i="1" s="1"/>
  <c r="I40" i="1" s="1"/>
  <c r="I62" i="1"/>
  <c r="I16" i="1"/>
  <c r="I21" i="1" s="1"/>
  <c r="G94" i="12"/>
  <c r="J61" i="1" l="1"/>
  <c r="J51" i="1"/>
  <c r="J55" i="1"/>
  <c r="J60" i="1"/>
  <c r="J52" i="1"/>
  <c r="J49" i="1"/>
  <c r="J56" i="1"/>
  <c r="J53" i="1"/>
  <c r="J57" i="1"/>
  <c r="J50" i="1"/>
  <c r="J58" i="1"/>
  <c r="J54" i="1"/>
  <c r="J59" i="1"/>
  <c r="G42" i="1"/>
  <c r="G25" i="1" s="1"/>
  <c r="A25" i="1" s="1"/>
  <c r="H39" i="1"/>
  <c r="H42" i="1" s="1"/>
  <c r="G23" i="1"/>
  <c r="A23" i="1" s="1"/>
  <c r="A24" i="1" s="1"/>
  <c r="I39" i="1" l="1"/>
  <c r="I42" i="1" s="1"/>
  <c r="A26" i="1"/>
  <c r="G26" i="1"/>
  <c r="J62" i="1"/>
  <c r="G24" i="1"/>
  <c r="A27" i="1" s="1"/>
  <c r="G29" i="1" s="1"/>
  <c r="G27" i="1" s="1"/>
  <c r="G28" i="1"/>
  <c r="A29" i="1" l="1"/>
  <c r="J40" i="1"/>
  <c r="J41" i="1"/>
  <c r="J39" i="1"/>
  <c r="J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Uživatel systému Windows</author>
  </authors>
  <commentList>
    <comment ref="S6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<sst xmlns="http://schemas.openxmlformats.org/spreadsheetml/2006/main" count="525" uniqueCount="240">
  <si>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</si>
  <si>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</si>
  <si>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</si>
  <si>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</si>
  <si>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</si>
  <si>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</si>
  <si>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</si>
  <si>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</si>
  <si>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</si>
  <si>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</si>
  <si>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</si>
  <si>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</si>
  <si>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</si>
  <si>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</si>
  <si>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</si>
  <si>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</si>
  <si>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</si>
  <si>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</si>
  <si>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</si>
  <si>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</si>
  <si>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</si>
  <si>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</si>
  <si>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</si>
  <si>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</si>
  <si>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</si>
  <si>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</si>
  <si>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</si>
  <si>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</si>
  <si>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</si>
  <si>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</si>
  <si>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</si>
  <si>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</si>
  <si>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</si>
  <si>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</si>
  <si>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</si>
  <si>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</si>
  <si>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</si>
  <si>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</si>
  <si>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</si>
  <si>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</si>
  <si>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</si>
  <si>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</si>
  <si>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</si>
  <si>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01</t>
  </si>
  <si>
    <t>Výměna dveří ZŠ Bosonohy</t>
  </si>
  <si>
    <t>SO01</t>
  </si>
  <si>
    <t>Objekt:</t>
  </si>
  <si>
    <t>Rozpočet:</t>
  </si>
  <si>
    <t>sdfsdf</t>
  </si>
  <si>
    <t>0072021</t>
  </si>
  <si>
    <t>Stavba</t>
  </si>
  <si>
    <t>Celkem za stavbu</t>
  </si>
  <si>
    <t>CZK</t>
  </si>
  <si>
    <t>Rekapitulace dílů</t>
  </si>
  <si>
    <t>Typ dílu</t>
  </si>
  <si>
    <t>3</t>
  </si>
  <si>
    <t>Svislé a kompletní konstrukce</t>
  </si>
  <si>
    <t>61</t>
  </si>
  <si>
    <t>Úpravy povrchů vnitřní</t>
  </si>
  <si>
    <t>63</t>
  </si>
  <si>
    <t>Podlahy a podlahové konstrukce</t>
  </si>
  <si>
    <t>94</t>
  </si>
  <si>
    <t>Lešení a stavební výtahy</t>
  </si>
  <si>
    <t>96</t>
  </si>
  <si>
    <t>Bourání konstrukcí</t>
  </si>
  <si>
    <t>99</t>
  </si>
  <si>
    <t>Staveništní přesun hmot</t>
  </si>
  <si>
    <t>762</t>
  </si>
  <si>
    <t>Konstrukce tesařské</t>
  </si>
  <si>
    <t>766</t>
  </si>
  <si>
    <t>Konstrukce truhlářské</t>
  </si>
  <si>
    <t>767</t>
  </si>
  <si>
    <t>Konstrukce zámečnické</t>
  </si>
  <si>
    <t>776</t>
  </si>
  <si>
    <t>Podlahy povlakové</t>
  </si>
  <si>
    <t>784</t>
  </si>
  <si>
    <t>Malby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</si>
  <si>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</si>
  <si>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</si>
  <si>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</si>
  <si>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</si>
  <si>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</si>
  <si>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</si>
  <si>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</si>
  <si>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</si>
  <si>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</si>
  <si>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</si>
  <si>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</si>
  <si>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</si>
  <si>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</si>
  <si>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</si>
  <si>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</si>
  <si>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</si>
  <si>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</si>
  <si>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</si>
  <si>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</si>
  <si>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</si>
  <si>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</si>
  <si>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</si>
  <si>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</si>
  <si>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</si>
  <si>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</si>
  <si>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</si>
  <si>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</si>
  <si>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</si>
  <si>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</si>
  <si>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</si>
  <si>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</si>
  <si>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</si>
  <si>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317234410R00</t>
  </si>
  <si>
    <t>Vyzdívka mezi nosníky cihlami pálenými na MC</t>
  </si>
  <si>
    <t>m3</t>
  </si>
  <si>
    <t>RTS 20/ I</t>
  </si>
  <si>
    <t>Indiv</t>
  </si>
  <si>
    <t>Práce</t>
  </si>
  <si>
    <t>POL1_</t>
  </si>
  <si>
    <t>nadporaží š x v x dl x kusy : 0,69*0,1*(1,33+0,2*2)*4</t>
  </si>
  <si>
    <t>VV</t>
  </si>
  <si>
    <t>317944311R00</t>
  </si>
  <si>
    <t>Válcované nosníky do č.12 do připravených otvorů</t>
  </si>
  <si>
    <t>t</t>
  </si>
  <si>
    <t xml:space="preserve">odhad - v případě, že bude nadpraží : </t>
  </si>
  <si>
    <t>uvolněné po vybourání původního obkladu nadpraží : (0,2*2+1,33)*2*4*0,015202</t>
  </si>
  <si>
    <t>T profil do středu nadpraží : (0,2*2+1,33)*4*0,01077</t>
  </si>
  <si>
    <t>349231811RT2</t>
  </si>
  <si>
    <t>Přizdívka ostění s ozubem z cihel, kapsy do 15 cm s použitím suché maltové směsi</t>
  </si>
  <si>
    <t>m2</t>
  </si>
  <si>
    <t xml:space="preserve">v případě nesoudržného ostění : </t>
  </si>
  <si>
    <t>po vybvourání obkladu ostění : 0,69*2,51*2*4</t>
  </si>
  <si>
    <t>13335428R</t>
  </si>
  <si>
    <t>Úhelník nerovnoramenný L jakost S235 120x80x10 mm 11375</t>
  </si>
  <si>
    <t>SPCM</t>
  </si>
  <si>
    <t>Specifikace</t>
  </si>
  <si>
    <t>POL3_</t>
  </si>
  <si>
    <t>uvolněné po vybourání původního obkladu nadpraží : (0,2*2+1,33)*2*4*0,01502*1,1</t>
  </si>
  <si>
    <t>13337780R</t>
  </si>
  <si>
    <t>Tyč ocelová T jakost S235  80x80x8,5 mm 11375</t>
  </si>
  <si>
    <t>uvolněné po vybourání původního obkladu nadpraží : (0,2*2+1,33)*4*0,01077*1,1</t>
  </si>
  <si>
    <t>610991111VKM</t>
  </si>
  <si>
    <t>Zakrývání výplní vnitřních otvorů</t>
  </si>
  <si>
    <t>Vlastní</t>
  </si>
  <si>
    <t>při omítkách a malbách nové dveře : 1,6*2,6*2*4</t>
  </si>
  <si>
    <t>ostění : (0,735*2,45*2+1,306)*4</t>
  </si>
  <si>
    <t>612409991RT2</t>
  </si>
  <si>
    <t>Začištění omítek kolem oken,dveří, obkladů, soklíků apod. s použitím suché maltové směsi</t>
  </si>
  <si>
    <t>m</t>
  </si>
  <si>
    <t>začištění styku obložek a omítky z obou stran : (2,6*2+1,546)*2*4</t>
  </si>
  <si>
    <t>612481211RT2</t>
  </si>
  <si>
    <t xml:space="preserve">Montáž výztužné sítě(perlinky)do stěrky-vnit.stěny včetně výztužné sítě a stěrkového tmelu </t>
  </si>
  <si>
    <t>nadpraží úprava před obložkami : ((0,69*1,33)+(0,15+0,08)*2*(1,33+0,2*2)*2)*4</t>
  </si>
  <si>
    <t>612425931VBO</t>
  </si>
  <si>
    <t>Omítka vápenná vnitřní - štuková - okolo obložek nových dveří z chodby a z učebny</t>
  </si>
  <si>
    <t xml:space="preserve">úpravy ostění přesahy po odbourání a osazení nových obložek : </t>
  </si>
  <si>
    <t>odhad 150 mm z obou stran : (2,52*(0,15*2)*2+(1,33+0,2*2+0,15*2)*2)*4</t>
  </si>
  <si>
    <t>632443111R00</t>
  </si>
  <si>
    <t>Potěr CemFlow® CF 20, plocha do 100 m2, tl. 50 mm</t>
  </si>
  <si>
    <t>úprava a začištění prahů : 0,735*1,306*4</t>
  </si>
  <si>
    <t>941955001R00</t>
  </si>
  <si>
    <t>Lešení lehké pomocné, výška podlahy do 1,2 m</t>
  </si>
  <si>
    <t>pro montáž : 2*1*2*4</t>
  </si>
  <si>
    <t>pro bourání : 2*1*2*4</t>
  </si>
  <si>
    <t>965082922R00</t>
  </si>
  <si>
    <t>Odstranění násypu tl. do 10 cm, plocha do 2 m2</t>
  </si>
  <si>
    <t>odstranění prahových spojek : 1,33*0,69*4*0,05</t>
  </si>
  <si>
    <t>968061125R00</t>
  </si>
  <si>
    <t>Vyvěšení dřevěných dveřních křídel pl. do 2 m2</t>
  </si>
  <si>
    <t>kus</t>
  </si>
  <si>
    <t>2*4</t>
  </si>
  <si>
    <t>970231100VSL</t>
  </si>
  <si>
    <t>Řezání cihelného zdiva do hl. řezu 100 mm</t>
  </si>
  <si>
    <t xml:space="preserve">úprava rýh pro vtažení : </t>
  </si>
  <si>
    <t>ocelových L a T profilů : (0,2*2+1,33)*3*2*4</t>
  </si>
  <si>
    <t>0,69*0,1*3*4</t>
  </si>
  <si>
    <t>974031254R00</t>
  </si>
  <si>
    <t>Vysekání rýh zeď cihelná u stropu 10 x 15 cm</t>
  </si>
  <si>
    <t>odhad, pokud bude nutné : (0,2*2+1,33)*2*4</t>
  </si>
  <si>
    <t>968062455VBO</t>
  </si>
  <si>
    <t>Vybourání dřevěných dveřních zárubní pl. do 2 m2 původní s širokou obložkou</t>
  </si>
  <si>
    <t>1,33*2,507*4</t>
  </si>
  <si>
    <t>999281148R00</t>
  </si>
  <si>
    <t>Přesun hmot pro opravy a údržbu do v. 12 m,nošením</t>
  </si>
  <si>
    <t>Přesun hmot</t>
  </si>
  <si>
    <t>POL7_</t>
  </si>
  <si>
    <t>762522811R00</t>
  </si>
  <si>
    <t>Demontáž podlah s polštáři z prken tl. do 32 mm</t>
  </si>
  <si>
    <t>odstranění prahových spojek : 1,33*0,69*4</t>
  </si>
  <si>
    <t>766-01</t>
  </si>
  <si>
    <t>D+ M  dveře plné replika původních 2 křídlové kazetové-popis ve výkzau výměr</t>
  </si>
  <si>
    <t>ks</t>
  </si>
  <si>
    <t>masiv smrk konstrukce : 4</t>
  </si>
  <si>
    <t xml:space="preserve">průběžná spárovka smrk : </t>
  </si>
  <si>
    <t xml:space="preserve">v případě požadavku investora je možno výplně dveří nahradit mléčným conexem : </t>
  </si>
  <si>
    <t xml:space="preserve">lišty masiv smrk : </t>
  </si>
  <si>
    <t xml:space="preserve">panty, zarážky, zámek pro vložku FAB, kování šťítkové klika/klika : </t>
  </si>
  <si>
    <t xml:space="preserve">PÚ: vysokotlaký nástřik bílá barva : </t>
  </si>
  <si>
    <t>998766202R00</t>
  </si>
  <si>
    <t>Přesun hmot pro truhlářské konstr., výšky do 12 m</t>
  </si>
  <si>
    <t>767-01</t>
  </si>
  <si>
    <t xml:space="preserve">D+M Nerezový práh </t>
  </si>
  <si>
    <t xml:space="preserve">ks    </t>
  </si>
  <si>
    <t>protiskluz úprava : 4</t>
  </si>
  <si>
    <t>776591940VOT</t>
  </si>
  <si>
    <t>Oprava povlakové podlahy do plochy 2,00 m2 odstranění, očištění, doplnění poškoz.části včetně likvidace</t>
  </si>
  <si>
    <t xml:space="preserve">m2    </t>
  </si>
  <si>
    <t>odhad v případě doplnění u nových prahů : 1,306*0,735*4</t>
  </si>
  <si>
    <t>784191201R00</t>
  </si>
  <si>
    <t>Penetrace podkladu hloubková Primalex 1x</t>
  </si>
  <si>
    <t>odhad : 23</t>
  </si>
  <si>
    <t>784195312R00</t>
  </si>
  <si>
    <t>Malba Primalex Fortisimo, bílá, bez penetrace, 2 x</t>
  </si>
  <si>
    <t>23</t>
  </si>
  <si>
    <t>979990161R00</t>
  </si>
  <si>
    <t>Poplatek za skládku suti - dřevo</t>
  </si>
  <si>
    <t>dveře : 4*0,099</t>
  </si>
  <si>
    <t>prahy : 0,06607</t>
  </si>
  <si>
    <t>979087113VVE</t>
  </si>
  <si>
    <t>Nakládání vybouraných hmot na dopravní prostředky</t>
  </si>
  <si>
    <t>Přesun suti</t>
  </si>
  <si>
    <t>POL8_</t>
  </si>
  <si>
    <t>979017112R00</t>
  </si>
  <si>
    <t>Svislé přemístění vyb. hmot nošením na H do 3,5 m</t>
  </si>
  <si>
    <t>979081111R00</t>
  </si>
  <si>
    <t>Odvoz suti a vybour. hmot na skládku do 1 km</t>
  </si>
  <si>
    <t>979081121R00</t>
  </si>
  <si>
    <t>Příplatek k odvozu za každý další 1 km</t>
  </si>
  <si>
    <t>979082111R00</t>
  </si>
  <si>
    <t>Vnitrostaveništní doprava suti do 10 m</t>
  </si>
  <si>
    <t>979082121R00</t>
  </si>
  <si>
    <t>Příplatek k vnitrost. dopravě suti za dalších 5 m</t>
  </si>
  <si>
    <t>979999999R00</t>
  </si>
  <si>
    <t>Poplatek za skládku 10 % příměsí - DUFONEV Brno</t>
  </si>
  <si>
    <t>005121 R</t>
  </si>
  <si>
    <t>Zařízení staveniště</t>
  </si>
  <si>
    <t>Soubor</t>
  </si>
  <si>
    <t>VRN</t>
  </si>
  <si>
    <t>POL99_2</t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</si>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</sst>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9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3" fontId="7" fillId="0" borderId="35" xfId="0" applyNumberFormat="1" applyFont="1" applyBorder="1" applyAlignment="1">
      <alignment vertical="center"/>
    </xf>
    <xf numFmtId="3" fontId="7" fillId="3" borderId="39" xfId="0" applyNumberFormat="1" applyFont="1" applyFill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3" borderId="39" xfId="0" applyNumberFormat="1" applyFont="1" applyFill="1" applyBorder="1" applyAlignment="1">
      <alignment horizontal="center" vertical="center"/>
    </xf>
    <xf numFmtId="4" fontId="7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0" borderId="21" xfId="0" applyFon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0" fontId="16" fillId="0" borderId="0" xfId="0" applyFont="1" applyBorder="1" applyAlignment="1">
      <alignment horizontal="center" vertical="top" shrinkToFit="1"/>
    </xf>
    <xf numFmtId="4" fontId="16" fillId="0" borderId="0" xfId="0" applyNumberFormat="1" applyFont="1" applyBorder="1" applyAlignment="1">
      <alignment vertical="top" shrinkToFit="1"/>
    </xf>
    <xf numFmtId="4" fontId="16" fillId="4" borderId="0" xfId="0" applyNumberFormat="1" applyFont="1" applyFill="1" applyBorder="1" applyAlignment="1" applyProtection="1">
      <alignment vertical="top" shrinkToFit="1"/>
      <protection locked="0"/>
    </xf>
    <xf numFmtId="164" fontId="17" fillId="0" borderId="0" xfId="0" applyNumberFormat="1" applyFont="1" applyBorder="1" applyAlignment="1">
      <alignment horizontal="center" vertical="top" wrapText="1" shrinkToFit="1"/>
    </xf>
    <xf numFmtId="164" fontId="17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40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4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4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164" fontId="16" fillId="4" borderId="0" xfId="0" applyNumberFormat="1" applyFont="1" applyFill="1" applyBorder="1" applyAlignment="1" applyProtection="1">
      <alignment vertical="top" shrinkToFit="1"/>
      <protection locked="0"/>
    </xf>
    <xf numFmtId="4" fontId="8" fillId="3" borderId="22" xfId="0" applyNumberFormat="1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4" fontId="17" fillId="0" borderId="0" xfId="0" quotePrefix="1" applyNumberFormat="1" applyFont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16" fillId="0" borderId="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4" fontId="0" fillId="0" borderId="34" xfId="0" applyNumberFormat="1" applyBorder="1" applyAlignment="1">
      <alignment vertical="center" wrapText="1"/>
    </xf>
    <xf numFmtId="4" fontId="8" fillId="0" borderId="34" xfId="0" applyNumberFormat="1" applyFont="1" applyBorder="1" applyAlignment="1">
      <alignment vertical="center" wrapTex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191" t="s">
        <v>41</v>
      </c>
      <c r="B2" s="191"/>
      <c r="C2" s="191"/>
      <c r="D2" s="191"/>
      <c r="E2" s="191"/>
      <c r="F2" s="191"/>
      <c r="G2" s="191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5"/>
  <sheetViews>
    <sheetView showGridLines="0" topLeftCell="B29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227" t="s">
        <v>4</v>
      </c>
      <c r="C1" s="228"/>
      <c r="D1" s="228"/>
      <c r="E1" s="228"/>
      <c r="F1" s="228"/>
      <c r="G1" s="228"/>
      <c r="H1" s="228"/>
      <c r="I1" s="228"/>
      <c r="J1" s="229"/>
    </row>
    <row r="2" spans="1:15" ht="36" customHeight="1" x14ac:dyDescent="0.2">
      <c r="A2" s="2"/>
      <c r="B2" s="77" t="s">
        <v>24</v>
      </c>
      <c r="C2" s="78"/>
      <c r="D2" s="79" t="s">
        <v>49</v>
      </c>
      <c r="E2" s="233" t="s">
        <v>44</v>
      </c>
      <c r="F2" s="234"/>
      <c r="G2" s="234"/>
      <c r="H2" s="234"/>
      <c r="I2" s="234"/>
      <c r="J2" s="235"/>
      <c r="O2" s="1"/>
    </row>
    <row r="3" spans="1:15" ht="27" customHeight="1" x14ac:dyDescent="0.2">
      <c r="A3" s="2"/>
      <c r="B3" s="80" t="s">
        <v>46</v>
      </c>
      <c r="C3" s="78"/>
      <c r="D3" s="81" t="s">
        <v>45</v>
      </c>
      <c r="E3" s="236" t="s">
        <v>44</v>
      </c>
      <c r="F3" s="237"/>
      <c r="G3" s="237"/>
      <c r="H3" s="237"/>
      <c r="I3" s="237"/>
      <c r="J3" s="238"/>
    </row>
    <row r="4" spans="1:15" ht="23.25" customHeight="1" x14ac:dyDescent="0.2">
      <c r="A4" s="76">
        <v>1007</v>
      </c>
      <c r="B4" s="82" t="s">
        <v>47</v>
      </c>
      <c r="C4" s="83"/>
      <c r="D4" s="84" t="s">
        <v>43</v>
      </c>
      <c r="E4" s="216" t="s">
        <v>44</v>
      </c>
      <c r="F4" s="217"/>
      <c r="G4" s="217"/>
      <c r="H4" s="217"/>
      <c r="I4" s="217"/>
      <c r="J4" s="218"/>
    </row>
    <row r="5" spans="1:15" ht="24" customHeight="1" x14ac:dyDescent="0.2">
      <c r="A5" s="2"/>
      <c r="B5" s="31" t="s">
        <v>23</v>
      </c>
      <c r="D5" s="221"/>
      <c r="E5" s="222"/>
      <c r="F5" s="222"/>
      <c r="G5" s="222"/>
      <c r="H5" s="18" t="s">
        <v>42</v>
      </c>
      <c r="I5" s="22"/>
      <c r="J5" s="8"/>
    </row>
    <row r="6" spans="1:15" ht="15.75" customHeight="1" x14ac:dyDescent="0.2">
      <c r="A6" s="2"/>
      <c r="B6" s="28"/>
      <c r="C6" s="55"/>
      <c r="D6" s="223"/>
      <c r="E6" s="224"/>
      <c r="F6" s="224"/>
      <c r="G6" s="224"/>
      <c r="H6" s="18" t="s">
        <v>36</v>
      </c>
      <c r="I6" s="22"/>
      <c r="J6" s="8"/>
    </row>
    <row r="7" spans="1:15" ht="15.75" customHeight="1" x14ac:dyDescent="0.2">
      <c r="A7" s="2"/>
      <c r="B7" s="29"/>
      <c r="C7" s="56"/>
      <c r="D7" s="53"/>
      <c r="E7" s="225"/>
      <c r="F7" s="226"/>
      <c r="G7" s="226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240"/>
      <c r="E11" s="240"/>
      <c r="F11" s="240"/>
      <c r="G11" s="240"/>
      <c r="H11" s="18" t="s">
        <v>42</v>
      </c>
      <c r="I11" s="86"/>
      <c r="J11" s="8"/>
    </row>
    <row r="12" spans="1:15" ht="15.75" customHeight="1" x14ac:dyDescent="0.2">
      <c r="A12" s="2"/>
      <c r="B12" s="28"/>
      <c r="C12" s="55"/>
      <c r="D12" s="215"/>
      <c r="E12" s="215"/>
      <c r="F12" s="215"/>
      <c r="G12" s="215"/>
      <c r="H12" s="18" t="s">
        <v>36</v>
      </c>
      <c r="I12" s="86"/>
      <c r="J12" s="8"/>
    </row>
    <row r="13" spans="1:15" ht="15.75" customHeight="1" x14ac:dyDescent="0.2">
      <c r="A13" s="2"/>
      <c r="B13" s="29"/>
      <c r="C13" s="56"/>
      <c r="D13" s="85"/>
      <c r="E13" s="219"/>
      <c r="F13" s="220"/>
      <c r="G13" s="220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239"/>
      <c r="F15" s="239"/>
      <c r="G15" s="241"/>
      <c r="H15" s="241"/>
      <c r="I15" s="241" t="s">
        <v>31</v>
      </c>
      <c r="J15" s="242"/>
    </row>
    <row r="16" spans="1:15" ht="23.25" customHeight="1" x14ac:dyDescent="0.2">
      <c r="A16" s="139" t="s">
        <v>26</v>
      </c>
      <c r="B16" s="38" t="s">
        <v>26</v>
      </c>
      <c r="C16" s="62"/>
      <c r="D16" s="63"/>
      <c r="E16" s="204"/>
      <c r="F16" s="205"/>
      <c r="G16" s="204"/>
      <c r="H16" s="205"/>
      <c r="I16" s="204">
        <f>SUMIF(F49:F61,A16,I49:I61)+SUMIF(F49:F61,"PSU",I49:I61)</f>
        <v>0</v>
      </c>
      <c r="J16" s="206"/>
    </row>
    <row r="17" spans="1:10" ht="23.25" customHeight="1" x14ac:dyDescent="0.2">
      <c r="A17" s="139" t="s">
        <v>27</v>
      </c>
      <c r="B17" s="38" t="s">
        <v>27</v>
      </c>
      <c r="C17" s="62"/>
      <c r="D17" s="63"/>
      <c r="E17" s="204"/>
      <c r="F17" s="205"/>
      <c r="G17" s="204"/>
      <c r="H17" s="205"/>
      <c r="I17" s="204">
        <f>SUMIF(F49:F61,A17,I49:I61)</f>
        <v>0</v>
      </c>
      <c r="J17" s="206"/>
    </row>
    <row r="18" spans="1:10" ht="23.25" customHeight="1" x14ac:dyDescent="0.2">
      <c r="A18" s="139" t="s">
        <v>28</v>
      </c>
      <c r="B18" s="38" t="s">
        <v>28</v>
      </c>
      <c r="C18" s="62"/>
      <c r="D18" s="63"/>
      <c r="E18" s="204"/>
      <c r="F18" s="205"/>
      <c r="G18" s="204"/>
      <c r="H18" s="205"/>
      <c r="I18" s="204">
        <f>SUMIF(F49:F61,A18,I49:I61)</f>
        <v>0</v>
      </c>
      <c r="J18" s="206"/>
    </row>
    <row r="19" spans="1:10" ht="23.25" customHeight="1" x14ac:dyDescent="0.2">
      <c r="A19" s="139" t="s">
        <v>80</v>
      </c>
      <c r="B19" s="38" t="s">
        <v>29</v>
      </c>
      <c r="C19" s="62"/>
      <c r="D19" s="63"/>
      <c r="E19" s="204"/>
      <c r="F19" s="205"/>
      <c r="G19" s="204"/>
      <c r="H19" s="205"/>
      <c r="I19" s="204">
        <f>SUMIF(F49:F61,A19,I49:I61)</f>
        <v>0</v>
      </c>
      <c r="J19" s="206"/>
    </row>
    <row r="20" spans="1:10" ht="23.25" customHeight="1" x14ac:dyDescent="0.2">
      <c r="A20" s="139" t="s">
        <v>81</v>
      </c>
      <c r="B20" s="38" t="s">
        <v>30</v>
      </c>
      <c r="C20" s="62"/>
      <c r="D20" s="63"/>
      <c r="E20" s="204"/>
      <c r="F20" s="205"/>
      <c r="G20" s="204"/>
      <c r="H20" s="205"/>
      <c r="I20" s="204">
        <f>SUMIF(F49:F61,A20,I49:I61)</f>
        <v>0</v>
      </c>
      <c r="J20" s="206"/>
    </row>
    <row r="21" spans="1:10" ht="23.25" customHeight="1" x14ac:dyDescent="0.2">
      <c r="A21" s="2"/>
      <c r="B21" s="48" t="s">
        <v>31</v>
      </c>
      <c r="C21" s="64"/>
      <c r="D21" s="65"/>
      <c r="E21" s="207"/>
      <c r="F21" s="243"/>
      <c r="G21" s="207"/>
      <c r="H21" s="243"/>
      <c r="I21" s="207">
        <f>SUM(I16:J20)</f>
        <v>0</v>
      </c>
      <c r="J21" s="208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13</v>
      </c>
      <c r="C23" s="62"/>
      <c r="D23" s="63"/>
      <c r="E23" s="67">
        <v>15</v>
      </c>
      <c r="F23" s="39" t="s">
        <v>0</v>
      </c>
      <c r="G23" s="202">
        <f>ZakladDPHSniVypocet</f>
        <v>0</v>
      </c>
      <c r="H23" s="203"/>
      <c r="I23" s="203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14</v>
      </c>
      <c r="C24" s="62"/>
      <c r="D24" s="63"/>
      <c r="E24" s="67">
        <f>SazbaDPH1</f>
        <v>15</v>
      </c>
      <c r="F24" s="39" t="s">
        <v>0</v>
      </c>
      <c r="G24" s="200">
        <f>A23</f>
        <v>0</v>
      </c>
      <c r="H24" s="201"/>
      <c r="I24" s="201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202">
        <f>ZakladDPHZaklVypocet</f>
        <v>0</v>
      </c>
      <c r="H25" s="203"/>
      <c r="I25" s="203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230">
        <f>A25</f>
        <v>0</v>
      </c>
      <c r="H26" s="231"/>
      <c r="I26" s="231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232">
        <f>CenaCelkem-(ZakladDPHSni+DPHSni+ZakladDPHZakl+DPHZakl)</f>
        <v>0</v>
      </c>
      <c r="H27" s="232"/>
      <c r="I27" s="232"/>
      <c r="J27" s="41" t="str">
        <f t="shared" si="0"/>
        <v>CZK</v>
      </c>
    </row>
    <row r="28" spans="1:10" ht="27.75" hidden="1" customHeight="1" thickBot="1" x14ac:dyDescent="0.25">
      <c r="A28" s="2"/>
      <c r="B28" s="113" t="s">
        <v>25</v>
      </c>
      <c r="C28" s="114"/>
      <c r="D28" s="114"/>
      <c r="E28" s="115"/>
      <c r="F28" s="116"/>
      <c r="G28" s="210">
        <f>ZakladDPHSniVypocet+ZakladDPHZaklVypocet</f>
        <v>0</v>
      </c>
      <c r="H28" s="210"/>
      <c r="I28" s="210"/>
      <c r="J28" s="117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13" t="s">
        <v>37</v>
      </c>
      <c r="C29" s="118"/>
      <c r="D29" s="118"/>
      <c r="E29" s="118"/>
      <c r="F29" s="119"/>
      <c r="G29" s="209">
        <f>A27</f>
        <v>0</v>
      </c>
      <c r="H29" s="209"/>
      <c r="I29" s="209"/>
      <c r="J29" s="120" t="s">
        <v>52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11" t="s">
        <v>48</v>
      </c>
      <c r="E34" s="212"/>
      <c r="G34" s="213"/>
      <c r="H34" s="214"/>
      <c r="I34" s="214"/>
      <c r="J34" s="25"/>
    </row>
    <row r="35" spans="1:10" ht="12.75" customHeight="1" x14ac:dyDescent="0.2">
      <c r="A35" s="2"/>
      <c r="B35" s="2"/>
      <c r="D35" s="199" t="s">
        <v>2</v>
      </c>
      <c r="E35" s="199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90" t="s">
        <v>17</v>
      </c>
      <c r="C37" s="91"/>
      <c r="D37" s="91"/>
      <c r="E37" s="91"/>
      <c r="F37" s="92"/>
      <c r="G37" s="92"/>
      <c r="H37" s="92"/>
      <c r="I37" s="92"/>
      <c r="J37" s="93"/>
    </row>
    <row r="38" spans="1:10" ht="25.5" hidden="1" customHeight="1" x14ac:dyDescent="0.2">
      <c r="A38" s="89" t="s">
        <v>39</v>
      </c>
      <c r="B38" s="94" t="s">
        <v>18</v>
      </c>
      <c r="C38" s="95" t="s">
        <v>6</v>
      </c>
      <c r="D38" s="95"/>
      <c r="E38" s="95"/>
      <c r="F38" s="96" t="str">
        <f>B23</f>
        <v>Základ pro sníženou DPH</v>
      </c>
      <c r="G38" s="96" t="str">
        <f>B25</f>
        <v>Základ pro základní DPH</v>
      </c>
      <c r="H38" s="97" t="s">
        <v>19</v>
      </c>
      <c r="I38" s="97" t="s">
        <v>1</v>
      </c>
      <c r="J38" s="98" t="s">
        <v>0</v>
      </c>
    </row>
    <row r="39" spans="1:10" ht="25.5" hidden="1" customHeight="1" x14ac:dyDescent="0.2">
      <c r="A39" s="89">
        <v>1</v>
      </c>
      <c r="B39" s="99" t="s">
        <v>50</v>
      </c>
      <c r="C39" s="194"/>
      <c r="D39" s="194"/>
      <c r="E39" s="194"/>
      <c r="F39" s="100">
        <f>'SO01 01 Pol'!AE94</f>
        <v>0</v>
      </c>
      <c r="G39" s="101">
        <f>'SO01 01 Pol'!AF94</f>
        <v>0</v>
      </c>
      <c r="H39" s="102">
        <f>(F39*SazbaDPH1/100)+(G39*SazbaDPH2/100)</f>
        <v>0</v>
      </c>
      <c r="I39" s="102">
        <f>F39+G39+H39</f>
        <v>0</v>
      </c>
      <c r="J39" s="103" t="str">
        <f>IF(CenaCelkemVypocet=0,"",I39/CenaCelkemVypocet*100)</f>
        <v/>
      </c>
    </row>
    <row r="40" spans="1:10" ht="25.5" hidden="1" customHeight="1" x14ac:dyDescent="0.2">
      <c r="A40" s="89">
        <v>2</v>
      </c>
      <c r="B40" s="104" t="s">
        <v>45</v>
      </c>
      <c r="C40" s="195" t="s">
        <v>44</v>
      </c>
      <c r="D40" s="195"/>
      <c r="E40" s="195"/>
      <c r="F40" s="105">
        <f>'SO01 01 Pol'!AE94</f>
        <v>0</v>
      </c>
      <c r="G40" s="106">
        <f>'SO01 01 Pol'!AF94</f>
        <v>0</v>
      </c>
      <c r="H40" s="106">
        <f>(F40*SazbaDPH1/100)+(G40*SazbaDPH2/100)</f>
        <v>0</v>
      </c>
      <c r="I40" s="106">
        <f>F40+G40+H40</f>
        <v>0</v>
      </c>
      <c r="J40" s="107" t="str">
        <f>IF(CenaCelkemVypocet=0,"",I40/CenaCelkemVypocet*100)</f>
        <v/>
      </c>
    </row>
    <row r="41" spans="1:10" ht="25.5" hidden="1" customHeight="1" x14ac:dyDescent="0.2">
      <c r="A41" s="89">
        <v>3</v>
      </c>
      <c r="B41" s="108" t="s">
        <v>43</v>
      </c>
      <c r="C41" s="194" t="s">
        <v>44</v>
      </c>
      <c r="D41" s="194"/>
      <c r="E41" s="194"/>
      <c r="F41" s="109">
        <f>'SO01 01 Pol'!AE94</f>
        <v>0</v>
      </c>
      <c r="G41" s="102">
        <f>'SO01 01 Pol'!AF94</f>
        <v>0</v>
      </c>
      <c r="H41" s="102">
        <f>(F41*SazbaDPH1/100)+(G41*SazbaDPH2/100)</f>
        <v>0</v>
      </c>
      <c r="I41" s="102">
        <f>F41+G41+H41</f>
        <v>0</v>
      </c>
      <c r="J41" s="103" t="str">
        <f>IF(CenaCelkemVypocet=0,"",I41/CenaCelkemVypocet*100)</f>
        <v/>
      </c>
    </row>
    <row r="42" spans="1:10" ht="25.5" hidden="1" customHeight="1" x14ac:dyDescent="0.2">
      <c r="A42" s="89"/>
      <c r="B42" s="196" t="s">
        <v>51</v>
      </c>
      <c r="C42" s="197"/>
      <c r="D42" s="197"/>
      <c r="E42" s="198"/>
      <c r="F42" s="110">
        <f>SUMIF(A39:A41,"=1",F39:F41)</f>
        <v>0</v>
      </c>
      <c r="G42" s="111">
        <f>SUMIF(A39:A41,"=1",G39:G41)</f>
        <v>0</v>
      </c>
      <c r="H42" s="111">
        <f>SUMIF(A39:A41,"=1",H39:H41)</f>
        <v>0</v>
      </c>
      <c r="I42" s="111">
        <f>SUMIF(A39:A41,"=1",I39:I41)</f>
        <v>0</v>
      </c>
      <c r="J42" s="112">
        <f>SUMIF(A39:A41,"=1",J39:J41)</f>
        <v>0</v>
      </c>
    </row>
    <row r="46" spans="1:10" ht="15.75" x14ac:dyDescent="0.25">
      <c r="B46" s="121" t="s">
        <v>53</v>
      </c>
    </row>
    <row r="48" spans="1:10" ht="25.5" customHeight="1" x14ac:dyDescent="0.2">
      <c r="A48" s="123"/>
      <c r="B48" s="126" t="s">
        <v>18</v>
      </c>
      <c r="C48" s="126" t="s">
        <v>6</v>
      </c>
      <c r="D48" s="127"/>
      <c r="E48" s="127"/>
      <c r="F48" s="128" t="s">
        <v>54</v>
      </c>
      <c r="G48" s="128"/>
      <c r="H48" s="128"/>
      <c r="I48" s="128" t="s">
        <v>31</v>
      </c>
      <c r="J48" s="128" t="s">
        <v>0</v>
      </c>
    </row>
    <row r="49" spans="1:10" ht="36.75" customHeight="1" x14ac:dyDescent="0.2">
      <c r="A49" s="124"/>
      <c r="B49" s="129" t="s">
        <v>55</v>
      </c>
      <c r="C49" s="192" t="s">
        <v>56</v>
      </c>
      <c r="D49" s="193"/>
      <c r="E49" s="193"/>
      <c r="F49" s="135" t="s">
        <v>26</v>
      </c>
      <c r="G49" s="136"/>
      <c r="H49" s="136"/>
      <c r="I49" s="136">
        <f>'SO01 01 Pol'!G8</f>
        <v>0</v>
      </c>
      <c r="J49" s="133" t="str">
        <f>IF(I62=0,"",I49/I62*100)</f>
        <v/>
      </c>
    </row>
    <row r="50" spans="1:10" ht="36.75" customHeight="1" x14ac:dyDescent="0.2">
      <c r="A50" s="124"/>
      <c r="B50" s="129" t="s">
        <v>57</v>
      </c>
      <c r="C50" s="192" t="s">
        <v>58</v>
      </c>
      <c r="D50" s="193"/>
      <c r="E50" s="193"/>
      <c r="F50" s="135" t="s">
        <v>26</v>
      </c>
      <c r="G50" s="136"/>
      <c r="H50" s="136"/>
      <c r="I50" s="136">
        <f>'SO01 01 Pol'!G24</f>
        <v>0</v>
      </c>
      <c r="J50" s="133" t="str">
        <f>IF(I62=0,"",I50/I62*100)</f>
        <v/>
      </c>
    </row>
    <row r="51" spans="1:10" ht="36.75" customHeight="1" x14ac:dyDescent="0.2">
      <c r="A51" s="124"/>
      <c r="B51" s="129" t="s">
        <v>59</v>
      </c>
      <c r="C51" s="192" t="s">
        <v>60</v>
      </c>
      <c r="D51" s="193"/>
      <c r="E51" s="193"/>
      <c r="F51" s="135" t="s">
        <v>26</v>
      </c>
      <c r="G51" s="136"/>
      <c r="H51" s="136"/>
      <c r="I51" s="136">
        <f>'SO01 01 Pol'!G35</f>
        <v>0</v>
      </c>
      <c r="J51" s="133" t="str">
        <f>IF(I62=0,"",I51/I62*100)</f>
        <v/>
      </c>
    </row>
    <row r="52" spans="1:10" ht="36.75" customHeight="1" x14ac:dyDescent="0.2">
      <c r="A52" s="124"/>
      <c r="B52" s="129" t="s">
        <v>61</v>
      </c>
      <c r="C52" s="192" t="s">
        <v>62</v>
      </c>
      <c r="D52" s="193"/>
      <c r="E52" s="193"/>
      <c r="F52" s="135" t="s">
        <v>26</v>
      </c>
      <c r="G52" s="136"/>
      <c r="H52" s="136"/>
      <c r="I52" s="136">
        <f>'SO01 01 Pol'!G38</f>
        <v>0</v>
      </c>
      <c r="J52" s="133" t="str">
        <f>IF(I62=0,"",I52/I62*100)</f>
        <v/>
      </c>
    </row>
    <row r="53" spans="1:10" ht="36.75" customHeight="1" x14ac:dyDescent="0.2">
      <c r="A53" s="124"/>
      <c r="B53" s="129" t="s">
        <v>63</v>
      </c>
      <c r="C53" s="192" t="s">
        <v>64</v>
      </c>
      <c r="D53" s="193"/>
      <c r="E53" s="193"/>
      <c r="F53" s="135" t="s">
        <v>26</v>
      </c>
      <c r="G53" s="136"/>
      <c r="H53" s="136"/>
      <c r="I53" s="136">
        <f>'SO01 01 Pol'!G42</f>
        <v>0</v>
      </c>
      <c r="J53" s="133" t="str">
        <f>IF(I62=0,"",I53/I62*100)</f>
        <v/>
      </c>
    </row>
    <row r="54" spans="1:10" ht="36.75" customHeight="1" x14ac:dyDescent="0.2">
      <c r="A54" s="124"/>
      <c r="B54" s="129" t="s">
        <v>65</v>
      </c>
      <c r="C54" s="192" t="s">
        <v>66</v>
      </c>
      <c r="D54" s="193"/>
      <c r="E54" s="193"/>
      <c r="F54" s="135" t="s">
        <v>26</v>
      </c>
      <c r="G54" s="136"/>
      <c r="H54" s="136"/>
      <c r="I54" s="136">
        <f>'SO01 01 Pol'!G55</f>
        <v>0</v>
      </c>
      <c r="J54" s="133" t="str">
        <f>IF(I62=0,"",I54/I62*100)</f>
        <v/>
      </c>
    </row>
    <row r="55" spans="1:10" ht="36.75" customHeight="1" x14ac:dyDescent="0.2">
      <c r="A55" s="124"/>
      <c r="B55" s="129" t="s">
        <v>67</v>
      </c>
      <c r="C55" s="192" t="s">
        <v>68</v>
      </c>
      <c r="D55" s="193"/>
      <c r="E55" s="193"/>
      <c r="F55" s="135" t="s">
        <v>27</v>
      </c>
      <c r="G55" s="136"/>
      <c r="H55" s="136"/>
      <c r="I55" s="136">
        <f>'SO01 01 Pol'!G57</f>
        <v>0</v>
      </c>
      <c r="J55" s="133" t="str">
        <f>IF(I62=0,"",I55/I62*100)</f>
        <v/>
      </c>
    </row>
    <row r="56" spans="1:10" ht="36.75" customHeight="1" x14ac:dyDescent="0.2">
      <c r="A56" s="124"/>
      <c r="B56" s="129" t="s">
        <v>69</v>
      </c>
      <c r="C56" s="192" t="s">
        <v>70</v>
      </c>
      <c r="D56" s="193"/>
      <c r="E56" s="193"/>
      <c r="F56" s="135" t="s">
        <v>27</v>
      </c>
      <c r="G56" s="136"/>
      <c r="H56" s="136"/>
      <c r="I56" s="136">
        <f>'SO01 01 Pol'!G60</f>
        <v>0</v>
      </c>
      <c r="J56" s="133" t="str">
        <f>IF(I62=0,"",I56/I62*100)</f>
        <v/>
      </c>
    </row>
    <row r="57" spans="1:10" ht="36.75" customHeight="1" x14ac:dyDescent="0.2">
      <c r="A57" s="124"/>
      <c r="B57" s="129" t="s">
        <v>71</v>
      </c>
      <c r="C57" s="192" t="s">
        <v>72</v>
      </c>
      <c r="D57" s="193"/>
      <c r="E57" s="193"/>
      <c r="F57" s="135" t="s">
        <v>27</v>
      </c>
      <c r="G57" s="136"/>
      <c r="H57" s="136"/>
      <c r="I57" s="136">
        <f>'SO01 01 Pol'!G69</f>
        <v>0</v>
      </c>
      <c r="J57" s="133" t="str">
        <f>IF(I62=0,"",I57/I62*100)</f>
        <v/>
      </c>
    </row>
    <row r="58" spans="1:10" ht="36.75" customHeight="1" x14ac:dyDescent="0.2">
      <c r="A58" s="124"/>
      <c r="B58" s="129" t="s">
        <v>73</v>
      </c>
      <c r="C58" s="192" t="s">
        <v>74</v>
      </c>
      <c r="D58" s="193"/>
      <c r="E58" s="193"/>
      <c r="F58" s="135" t="s">
        <v>27</v>
      </c>
      <c r="G58" s="136"/>
      <c r="H58" s="136"/>
      <c r="I58" s="136">
        <f>'SO01 01 Pol'!G72</f>
        <v>0</v>
      </c>
      <c r="J58" s="133" t="str">
        <f>IF(I62=0,"",I58/I62*100)</f>
        <v/>
      </c>
    </row>
    <row r="59" spans="1:10" ht="36.75" customHeight="1" x14ac:dyDescent="0.2">
      <c r="A59" s="124"/>
      <c r="B59" s="129" t="s">
        <v>75</v>
      </c>
      <c r="C59" s="192" t="s">
        <v>76</v>
      </c>
      <c r="D59" s="193"/>
      <c r="E59" s="193"/>
      <c r="F59" s="135" t="s">
        <v>27</v>
      </c>
      <c r="G59" s="136"/>
      <c r="H59" s="136"/>
      <c r="I59" s="136">
        <f>'SO01 01 Pol'!G75</f>
        <v>0</v>
      </c>
      <c r="J59" s="133" t="str">
        <f>IF(I62=0,"",I59/I62*100)</f>
        <v/>
      </c>
    </row>
    <row r="60" spans="1:10" ht="36.75" customHeight="1" x14ac:dyDescent="0.2">
      <c r="A60" s="124"/>
      <c r="B60" s="129" t="s">
        <v>77</v>
      </c>
      <c r="C60" s="192" t="s">
        <v>78</v>
      </c>
      <c r="D60" s="193"/>
      <c r="E60" s="193"/>
      <c r="F60" s="135" t="s">
        <v>79</v>
      </c>
      <c r="G60" s="136"/>
      <c r="H60" s="136"/>
      <c r="I60" s="136">
        <f>'SO01 01 Pol'!G80</f>
        <v>0</v>
      </c>
      <c r="J60" s="133" t="str">
        <f>IF(I62=0,"",I60/I62*100)</f>
        <v/>
      </c>
    </row>
    <row r="61" spans="1:10" ht="36.75" customHeight="1" x14ac:dyDescent="0.2">
      <c r="A61" s="124"/>
      <c r="B61" s="129" t="s">
        <v>80</v>
      </c>
      <c r="C61" s="192" t="s">
        <v>29</v>
      </c>
      <c r="D61" s="193"/>
      <c r="E61" s="193"/>
      <c r="F61" s="135" t="s">
        <v>80</v>
      </c>
      <c r="G61" s="136"/>
      <c r="H61" s="136"/>
      <c r="I61" s="136">
        <f>'SO01 01 Pol'!G91</f>
        <v>0</v>
      </c>
      <c r="J61" s="133" t="str">
        <f>IF(I62=0,"",I61/I62*100)</f>
        <v/>
      </c>
    </row>
    <row r="62" spans="1:10" ht="25.5" customHeight="1" x14ac:dyDescent="0.2">
      <c r="A62" s="125"/>
      <c r="B62" s="130" t="s">
        <v>1</v>
      </c>
      <c r="C62" s="131"/>
      <c r="D62" s="132"/>
      <c r="E62" s="132"/>
      <c r="F62" s="137"/>
      <c r="G62" s="138"/>
      <c r="H62" s="138"/>
      <c r="I62" s="138">
        <f>SUM(I49:I61)</f>
        <v>0</v>
      </c>
      <c r="J62" s="134">
        <f>SUM(J49:J61)</f>
        <v>0</v>
      </c>
    </row>
    <row r="63" spans="1:10" x14ac:dyDescent="0.2">
      <c r="F63" s="87"/>
      <c r="G63" s="87"/>
      <c r="H63" s="87"/>
      <c r="I63" s="87"/>
      <c r="J63" s="88"/>
    </row>
    <row r="64" spans="1:10" x14ac:dyDescent="0.2">
      <c r="F64" s="87"/>
      <c r="G64" s="87"/>
      <c r="H64" s="87"/>
      <c r="I64" s="87"/>
      <c r="J64" s="88"/>
    </row>
    <row r="65" spans="6:10" x14ac:dyDescent="0.2">
      <c r="F65" s="87"/>
      <c r="G65" s="87"/>
      <c r="H65" s="87"/>
      <c r="I65" s="87"/>
      <c r="J65" s="88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8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B42:E42"/>
    <mergeCell ref="C49:E49"/>
    <mergeCell ref="C50:E50"/>
    <mergeCell ref="C51:E51"/>
    <mergeCell ref="C52:E52"/>
    <mergeCell ref="C53:E53"/>
    <mergeCell ref="C54:E54"/>
    <mergeCell ref="C60:E60"/>
    <mergeCell ref="C61:E61"/>
    <mergeCell ref="C55:E55"/>
    <mergeCell ref="C56:E56"/>
    <mergeCell ref="C57:E57"/>
    <mergeCell ref="C58:E58"/>
    <mergeCell ref="C59:E59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44" t="s">
        <v>7</v>
      </c>
      <c r="B1" s="244"/>
      <c r="C1" s="245"/>
      <c r="D1" s="244"/>
      <c r="E1" s="244"/>
      <c r="F1" s="244"/>
      <c r="G1" s="244"/>
    </row>
    <row r="2" spans="1:7" ht="24.95" customHeight="1" x14ac:dyDescent="0.2">
      <c r="A2" s="50" t="s">
        <v>8</v>
      </c>
      <c r="B2" s="49"/>
      <c r="C2" s="246"/>
      <c r="D2" s="246"/>
      <c r="E2" s="246"/>
      <c r="F2" s="246"/>
      <c r="G2" s="247"/>
    </row>
    <row r="3" spans="1:7" ht="24.95" customHeight="1" x14ac:dyDescent="0.2">
      <c r="A3" s="50" t="s">
        <v>9</v>
      </c>
      <c r="B3" s="49"/>
      <c r="C3" s="246"/>
      <c r="D3" s="246"/>
      <c r="E3" s="246"/>
      <c r="F3" s="246"/>
      <c r="G3" s="247"/>
    </row>
    <row r="4" spans="1:7" ht="24.95" customHeight="1" x14ac:dyDescent="0.2">
      <c r="A4" s="50" t="s">
        <v>10</v>
      </c>
      <c r="B4" s="49"/>
      <c r="C4" s="246"/>
      <c r="D4" s="246"/>
      <c r="E4" s="246"/>
      <c r="F4" s="246"/>
      <c r="G4" s="247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5000"/>
  <sheetViews>
    <sheetView tabSelected="1" topLeftCell="A35" workbookViewId="0">
      <pane xSplit="1" topLeftCell="B1" activePane="topRight" state="frozen"/>
      <selection activeCell="A8" sqref="A8"/>
      <selection pane="topRight" sqref="A1:G1"/>
    </sheetView>
  </sheetViews>
  <sheetFormatPr defaultRowHeight="12.75" outlineLevelRow="1" x14ac:dyDescent="0.2"/>
  <cols>
    <col min="1" max="1" width="3.42578125" customWidth="1"/>
    <col min="2" max="2" width="12.5703125" style="122" customWidth="1"/>
    <col min="3" max="3" width="38.28515625" style="122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4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48" t="s">
        <v>7</v>
      </c>
      <c r="B1" s="248"/>
      <c r="C1" s="248"/>
      <c r="D1" s="248"/>
      <c r="E1" s="248"/>
      <c r="F1" s="248"/>
      <c r="G1" s="248"/>
      <c r="AG1" t="s">
        <v>82</v>
      </c>
    </row>
    <row r="2" spans="1:60" ht="24.95" customHeight="1" x14ac:dyDescent="0.2">
      <c r="A2" s="140" t="s">
        <v>8</v>
      </c>
      <c r="B2" s="49" t="s">
        <v>49</v>
      </c>
      <c r="C2" s="249" t="s">
        <v>44</v>
      </c>
      <c r="D2" s="250"/>
      <c r="E2" s="250"/>
      <c r="F2" s="250"/>
      <c r="G2" s="251"/>
      <c r="AG2" t="s">
        <v>83</v>
      </c>
    </row>
    <row r="3" spans="1:60" ht="24.95" customHeight="1" x14ac:dyDescent="0.2">
      <c r="A3" s="140" t="s">
        <v>9</v>
      </c>
      <c r="B3" s="49" t="s">
        <v>45</v>
      </c>
      <c r="C3" s="249" t="s">
        <v>44</v>
      </c>
      <c r="D3" s="250"/>
      <c r="E3" s="250"/>
      <c r="F3" s="250"/>
      <c r="G3" s="251"/>
      <c r="AC3" s="122" t="s">
        <v>83</v>
      </c>
      <c r="AG3" t="s">
        <v>84</v>
      </c>
    </row>
    <row r="4" spans="1:60" ht="24.95" customHeight="1" x14ac:dyDescent="0.2">
      <c r="A4" s="141" t="s">
        <v>10</v>
      </c>
      <c r="B4" s="142" t="s">
        <v>43</v>
      </c>
      <c r="C4" s="252" t="s">
        <v>44</v>
      </c>
      <c r="D4" s="253"/>
      <c r="E4" s="253"/>
      <c r="F4" s="253"/>
      <c r="G4" s="254"/>
      <c r="AG4" t="s">
        <v>85</v>
      </c>
    </row>
    <row r="5" spans="1:60" x14ac:dyDescent="0.2">
      <c r="D5" s="10"/>
    </row>
    <row r="6" spans="1:60" ht="38.25" x14ac:dyDescent="0.2">
      <c r="A6" s="144" t="s">
        <v>86</v>
      </c>
      <c r="B6" s="146" t="s">
        <v>87</v>
      </c>
      <c r="C6" s="146" t="s">
        <v>88</v>
      </c>
      <c r="D6" s="145" t="s">
        <v>89</v>
      </c>
      <c r="E6" s="144" t="s">
        <v>90</v>
      </c>
      <c r="F6" s="143" t="s">
        <v>91</v>
      </c>
      <c r="G6" s="144" t="s">
        <v>31</v>
      </c>
      <c r="H6" s="147" t="s">
        <v>32</v>
      </c>
      <c r="I6" s="147" t="s">
        <v>92</v>
      </c>
      <c r="J6" s="147" t="s">
        <v>33</v>
      </c>
      <c r="K6" s="147" t="s">
        <v>93</v>
      </c>
      <c r="L6" s="147" t="s">
        <v>94</v>
      </c>
      <c r="M6" s="147" t="s">
        <v>95</v>
      </c>
      <c r="N6" s="147" t="s">
        <v>96</v>
      </c>
      <c r="O6" s="147" t="s">
        <v>97</v>
      </c>
      <c r="P6" s="147" t="s">
        <v>98</v>
      </c>
      <c r="Q6" s="147" t="s">
        <v>99</v>
      </c>
      <c r="R6" s="147" t="s">
        <v>100</v>
      </c>
      <c r="S6" s="147" t="s">
        <v>101</v>
      </c>
      <c r="T6" s="147" t="s">
        <v>102</v>
      </c>
      <c r="U6" s="147" t="s">
        <v>103</v>
      </c>
      <c r="V6" s="147" t="s">
        <v>104</v>
      </c>
      <c r="W6" s="147" t="s">
        <v>105</v>
      </c>
      <c r="X6" s="147" t="s">
        <v>106</v>
      </c>
    </row>
    <row r="7" spans="1:60" hidden="1" x14ac:dyDescent="0.2">
      <c r="A7" s="3"/>
      <c r="B7" s="4"/>
      <c r="C7" s="4"/>
      <c r="D7" s="6"/>
      <c r="E7" s="149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</row>
    <row r="8" spans="1:60" x14ac:dyDescent="0.2">
      <c r="A8" s="163" t="s">
        <v>107</v>
      </c>
      <c r="B8" s="164" t="s">
        <v>55</v>
      </c>
      <c r="C8" s="183" t="s">
        <v>56</v>
      </c>
      <c r="D8" s="165"/>
      <c r="E8" s="166"/>
      <c r="F8" s="167"/>
      <c r="G8" s="168">
        <f>SUMIF(AG9:AG23,"&lt;&gt;NOR",G9:G23)</f>
        <v>0</v>
      </c>
      <c r="H8" s="162"/>
      <c r="I8" s="162">
        <f>SUM(I9:I23)</f>
        <v>0</v>
      </c>
      <c r="J8" s="162"/>
      <c r="K8" s="162">
        <f>SUM(K9:K23)</f>
        <v>0</v>
      </c>
      <c r="L8" s="162"/>
      <c r="M8" s="162">
        <f>SUM(M9:M23)</f>
        <v>0</v>
      </c>
      <c r="N8" s="162"/>
      <c r="O8" s="162">
        <f>SUM(O9:O23)</f>
        <v>4.9400000000000004</v>
      </c>
      <c r="P8" s="162"/>
      <c r="Q8" s="162">
        <f>SUM(Q9:Q23)</f>
        <v>0</v>
      </c>
      <c r="R8" s="162"/>
      <c r="S8" s="162"/>
      <c r="T8" s="162"/>
      <c r="U8" s="162"/>
      <c r="V8" s="162">
        <f>SUM(V9:V23)</f>
        <v>31.560000000000002</v>
      </c>
      <c r="W8" s="162"/>
      <c r="X8" s="162"/>
      <c r="AG8" t="s">
        <v>108</v>
      </c>
    </row>
    <row r="9" spans="1:60" outlineLevel="1" x14ac:dyDescent="0.2">
      <c r="A9" s="169">
        <v>1</v>
      </c>
      <c r="B9" s="170" t="s">
        <v>109</v>
      </c>
      <c r="C9" s="184" t="s">
        <v>110</v>
      </c>
      <c r="D9" s="171" t="s">
        <v>111</v>
      </c>
      <c r="E9" s="172">
        <v>0.47748000000000002</v>
      </c>
      <c r="F9" s="173"/>
      <c r="G9" s="174">
        <f>ROUND(E9*F9,2)</f>
        <v>0</v>
      </c>
      <c r="H9" s="159"/>
      <c r="I9" s="158">
        <f>ROUND(E9*H9,2)</f>
        <v>0</v>
      </c>
      <c r="J9" s="159"/>
      <c r="K9" s="158">
        <f>ROUND(E9*J9,2)</f>
        <v>0</v>
      </c>
      <c r="L9" s="158">
        <v>21</v>
      </c>
      <c r="M9" s="158">
        <f>G9*(1+L9/100)</f>
        <v>0</v>
      </c>
      <c r="N9" s="158">
        <v>1.8196000000000001</v>
      </c>
      <c r="O9" s="158">
        <f>ROUND(E9*N9,2)</f>
        <v>0.87</v>
      </c>
      <c r="P9" s="158">
        <v>0</v>
      </c>
      <c r="Q9" s="158">
        <f>ROUND(E9*P9,2)</f>
        <v>0</v>
      </c>
      <c r="R9" s="158"/>
      <c r="S9" s="158" t="s">
        <v>112</v>
      </c>
      <c r="T9" s="158" t="s">
        <v>113</v>
      </c>
      <c r="U9" s="158">
        <v>6.77</v>
      </c>
      <c r="V9" s="158">
        <f>ROUND(E9*U9,2)</f>
        <v>3.23</v>
      </c>
      <c r="W9" s="158"/>
      <c r="X9" s="158" t="s">
        <v>114</v>
      </c>
      <c r="Y9" s="148"/>
      <c r="Z9" s="148"/>
      <c r="AA9" s="148"/>
      <c r="AB9" s="148"/>
      <c r="AC9" s="148"/>
      <c r="AD9" s="148"/>
      <c r="AE9" s="148"/>
      <c r="AF9" s="148"/>
      <c r="AG9" s="148" t="s">
        <v>115</v>
      </c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</row>
    <row r="10" spans="1:60" outlineLevel="1" x14ac:dyDescent="0.2">
      <c r="A10" s="155"/>
      <c r="B10" s="156"/>
      <c r="C10" s="185" t="s">
        <v>116</v>
      </c>
      <c r="D10" s="160"/>
      <c r="E10" s="161">
        <v>0.47748000000000002</v>
      </c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48"/>
      <c r="Z10" s="148"/>
      <c r="AA10" s="148"/>
      <c r="AB10" s="148"/>
      <c r="AC10" s="148"/>
      <c r="AD10" s="148"/>
      <c r="AE10" s="148"/>
      <c r="AF10" s="148"/>
      <c r="AG10" s="148" t="s">
        <v>117</v>
      </c>
      <c r="AH10" s="148">
        <v>0</v>
      </c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</row>
    <row r="11" spans="1:60" outlineLevel="1" x14ac:dyDescent="0.2">
      <c r="A11" s="169">
        <v>2</v>
      </c>
      <c r="B11" s="170" t="s">
        <v>118</v>
      </c>
      <c r="C11" s="184" t="s">
        <v>119</v>
      </c>
      <c r="D11" s="171" t="s">
        <v>120</v>
      </c>
      <c r="E11" s="172">
        <v>0.28492000000000001</v>
      </c>
      <c r="F11" s="173"/>
      <c r="G11" s="174">
        <f>ROUND(E11*F11,2)</f>
        <v>0</v>
      </c>
      <c r="H11" s="159"/>
      <c r="I11" s="158">
        <f>ROUND(E11*H11,2)</f>
        <v>0</v>
      </c>
      <c r="J11" s="159"/>
      <c r="K11" s="158">
        <f>ROUND(E11*J11,2)</f>
        <v>0</v>
      </c>
      <c r="L11" s="158">
        <v>21</v>
      </c>
      <c r="M11" s="158">
        <f>G11*(1+L11/100)</f>
        <v>0</v>
      </c>
      <c r="N11" s="158">
        <v>1.0900000000000001</v>
      </c>
      <c r="O11" s="158">
        <f>ROUND(E11*N11,2)</f>
        <v>0.31</v>
      </c>
      <c r="P11" s="158">
        <v>0</v>
      </c>
      <c r="Q11" s="158">
        <f>ROUND(E11*P11,2)</f>
        <v>0</v>
      </c>
      <c r="R11" s="158"/>
      <c r="S11" s="158" t="s">
        <v>112</v>
      </c>
      <c r="T11" s="158" t="s">
        <v>113</v>
      </c>
      <c r="U11" s="158">
        <v>20.6</v>
      </c>
      <c r="V11" s="158">
        <f>ROUND(E11*U11,2)</f>
        <v>5.87</v>
      </c>
      <c r="W11" s="158"/>
      <c r="X11" s="158" t="s">
        <v>114</v>
      </c>
      <c r="Y11" s="148"/>
      <c r="Z11" s="148"/>
      <c r="AA11" s="148"/>
      <c r="AB11" s="148"/>
      <c r="AC11" s="148"/>
      <c r="AD11" s="148"/>
      <c r="AE11" s="148"/>
      <c r="AF11" s="148"/>
      <c r="AG11" s="148" t="s">
        <v>115</v>
      </c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</row>
    <row r="12" spans="1:60" outlineLevel="1" x14ac:dyDescent="0.2">
      <c r="A12" s="155"/>
      <c r="B12" s="156"/>
      <c r="C12" s="185" t="s">
        <v>121</v>
      </c>
      <c r="D12" s="160"/>
      <c r="E12" s="161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48"/>
      <c r="Z12" s="148"/>
      <c r="AA12" s="148"/>
      <c r="AB12" s="148"/>
      <c r="AC12" s="148"/>
      <c r="AD12" s="148"/>
      <c r="AE12" s="148"/>
      <c r="AF12" s="148"/>
      <c r="AG12" s="148" t="s">
        <v>117</v>
      </c>
      <c r="AH12" s="148">
        <v>0</v>
      </c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</row>
    <row r="13" spans="1:60" ht="22.5" outlineLevel="1" x14ac:dyDescent="0.2">
      <c r="A13" s="155"/>
      <c r="B13" s="156"/>
      <c r="C13" s="185" t="s">
        <v>122</v>
      </c>
      <c r="D13" s="160"/>
      <c r="E13" s="161">
        <v>0.2104</v>
      </c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48"/>
      <c r="Z13" s="148"/>
      <c r="AA13" s="148"/>
      <c r="AB13" s="148"/>
      <c r="AC13" s="148"/>
      <c r="AD13" s="148"/>
      <c r="AE13" s="148"/>
      <c r="AF13" s="148"/>
      <c r="AG13" s="148" t="s">
        <v>117</v>
      </c>
      <c r="AH13" s="148">
        <v>0</v>
      </c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</row>
    <row r="14" spans="1:60" outlineLevel="1" x14ac:dyDescent="0.2">
      <c r="A14" s="155"/>
      <c r="B14" s="156"/>
      <c r="C14" s="185" t="s">
        <v>123</v>
      </c>
      <c r="D14" s="160"/>
      <c r="E14" s="161">
        <v>7.4529999999999999E-2</v>
      </c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48"/>
      <c r="Z14" s="148"/>
      <c r="AA14" s="148"/>
      <c r="AB14" s="148"/>
      <c r="AC14" s="148"/>
      <c r="AD14" s="148"/>
      <c r="AE14" s="148"/>
      <c r="AF14" s="148"/>
      <c r="AG14" s="148" t="s">
        <v>117</v>
      </c>
      <c r="AH14" s="148">
        <v>0</v>
      </c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</row>
    <row r="15" spans="1:60" ht="22.5" outlineLevel="1" x14ac:dyDescent="0.2">
      <c r="A15" s="169">
        <v>3</v>
      </c>
      <c r="B15" s="170" t="s">
        <v>124</v>
      </c>
      <c r="C15" s="184" t="s">
        <v>125</v>
      </c>
      <c r="D15" s="171" t="s">
        <v>126</v>
      </c>
      <c r="E15" s="172">
        <v>13.8552</v>
      </c>
      <c r="F15" s="173"/>
      <c r="G15" s="174">
        <f>ROUND(E15*F15,2)</f>
        <v>0</v>
      </c>
      <c r="H15" s="159"/>
      <c r="I15" s="158">
        <f>ROUND(E15*H15,2)</f>
        <v>0</v>
      </c>
      <c r="J15" s="159"/>
      <c r="K15" s="158">
        <f>ROUND(E15*J15,2)</f>
        <v>0</v>
      </c>
      <c r="L15" s="158">
        <v>21</v>
      </c>
      <c r="M15" s="158">
        <f>G15*(1+L15/100)</f>
        <v>0</v>
      </c>
      <c r="N15" s="158">
        <v>0.24884000000000001</v>
      </c>
      <c r="O15" s="158">
        <f>ROUND(E15*N15,2)</f>
        <v>3.45</v>
      </c>
      <c r="P15" s="158">
        <v>0</v>
      </c>
      <c r="Q15" s="158">
        <f>ROUND(E15*P15,2)</f>
        <v>0</v>
      </c>
      <c r="R15" s="158"/>
      <c r="S15" s="158" t="s">
        <v>112</v>
      </c>
      <c r="T15" s="158" t="s">
        <v>113</v>
      </c>
      <c r="U15" s="158">
        <v>1.621</v>
      </c>
      <c r="V15" s="158">
        <f>ROUND(E15*U15,2)</f>
        <v>22.46</v>
      </c>
      <c r="W15" s="158"/>
      <c r="X15" s="158" t="s">
        <v>114</v>
      </c>
      <c r="Y15" s="148"/>
      <c r="Z15" s="148"/>
      <c r="AA15" s="148"/>
      <c r="AB15" s="148"/>
      <c r="AC15" s="148"/>
      <c r="AD15" s="148"/>
      <c r="AE15" s="148"/>
      <c r="AF15" s="148"/>
      <c r="AG15" s="148" t="s">
        <v>115</v>
      </c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</row>
    <row r="16" spans="1:60" outlineLevel="1" x14ac:dyDescent="0.2">
      <c r="A16" s="155"/>
      <c r="B16" s="156"/>
      <c r="C16" s="185" t="s">
        <v>127</v>
      </c>
      <c r="D16" s="160"/>
      <c r="E16" s="161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48"/>
      <c r="Z16" s="148"/>
      <c r="AA16" s="148"/>
      <c r="AB16" s="148"/>
      <c r="AC16" s="148"/>
      <c r="AD16" s="148"/>
      <c r="AE16" s="148"/>
      <c r="AF16" s="148"/>
      <c r="AG16" s="148" t="s">
        <v>117</v>
      </c>
      <c r="AH16" s="148">
        <v>0</v>
      </c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</row>
    <row r="17" spans="1:60" outlineLevel="1" x14ac:dyDescent="0.2">
      <c r="A17" s="155"/>
      <c r="B17" s="156"/>
      <c r="C17" s="185" t="s">
        <v>128</v>
      </c>
      <c r="D17" s="160"/>
      <c r="E17" s="161">
        <v>13.8552</v>
      </c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48"/>
      <c r="Z17" s="148"/>
      <c r="AA17" s="148"/>
      <c r="AB17" s="148"/>
      <c r="AC17" s="148"/>
      <c r="AD17" s="148"/>
      <c r="AE17" s="148"/>
      <c r="AF17" s="148"/>
      <c r="AG17" s="148" t="s">
        <v>117</v>
      </c>
      <c r="AH17" s="148">
        <v>0</v>
      </c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</row>
    <row r="18" spans="1:60" ht="22.5" outlineLevel="1" x14ac:dyDescent="0.2">
      <c r="A18" s="169">
        <v>4</v>
      </c>
      <c r="B18" s="170" t="s">
        <v>129</v>
      </c>
      <c r="C18" s="184" t="s">
        <v>130</v>
      </c>
      <c r="D18" s="171" t="s">
        <v>120</v>
      </c>
      <c r="E18" s="172">
        <v>0.22866</v>
      </c>
      <c r="F18" s="173"/>
      <c r="G18" s="174">
        <f>ROUND(E18*F18,2)</f>
        <v>0</v>
      </c>
      <c r="H18" s="159"/>
      <c r="I18" s="158">
        <f>ROUND(E18*H18,2)</f>
        <v>0</v>
      </c>
      <c r="J18" s="159"/>
      <c r="K18" s="158">
        <f>ROUND(E18*J18,2)</f>
        <v>0</v>
      </c>
      <c r="L18" s="158">
        <v>21</v>
      </c>
      <c r="M18" s="158">
        <f>G18*(1+L18/100)</f>
        <v>0</v>
      </c>
      <c r="N18" s="158">
        <v>1</v>
      </c>
      <c r="O18" s="158">
        <f>ROUND(E18*N18,2)</f>
        <v>0.23</v>
      </c>
      <c r="P18" s="158">
        <v>0</v>
      </c>
      <c r="Q18" s="158">
        <f>ROUND(E18*P18,2)</f>
        <v>0</v>
      </c>
      <c r="R18" s="158" t="s">
        <v>131</v>
      </c>
      <c r="S18" s="158" t="s">
        <v>112</v>
      </c>
      <c r="T18" s="158" t="s">
        <v>113</v>
      </c>
      <c r="U18" s="158">
        <v>0</v>
      </c>
      <c r="V18" s="158">
        <f>ROUND(E18*U18,2)</f>
        <v>0</v>
      </c>
      <c r="W18" s="158"/>
      <c r="X18" s="158" t="s">
        <v>132</v>
      </c>
      <c r="Y18" s="148"/>
      <c r="Z18" s="148"/>
      <c r="AA18" s="148"/>
      <c r="AB18" s="148"/>
      <c r="AC18" s="148"/>
      <c r="AD18" s="148"/>
      <c r="AE18" s="148"/>
      <c r="AF18" s="148"/>
      <c r="AG18" s="148" t="s">
        <v>133</v>
      </c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</row>
    <row r="19" spans="1:60" outlineLevel="1" x14ac:dyDescent="0.2">
      <c r="A19" s="155"/>
      <c r="B19" s="156"/>
      <c r="C19" s="185" t="s">
        <v>121</v>
      </c>
      <c r="D19" s="160"/>
      <c r="E19" s="161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48"/>
      <c r="Z19" s="148"/>
      <c r="AA19" s="148"/>
      <c r="AB19" s="148"/>
      <c r="AC19" s="148"/>
      <c r="AD19" s="148"/>
      <c r="AE19" s="148"/>
      <c r="AF19" s="148"/>
      <c r="AG19" s="148" t="s">
        <v>117</v>
      </c>
      <c r="AH19" s="148">
        <v>0</v>
      </c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</row>
    <row r="20" spans="1:60" ht="22.5" outlineLevel="1" x14ac:dyDescent="0.2">
      <c r="A20" s="155"/>
      <c r="B20" s="156"/>
      <c r="C20" s="185" t="s">
        <v>134</v>
      </c>
      <c r="D20" s="160"/>
      <c r="E20" s="161">
        <v>0.22866</v>
      </c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48"/>
      <c r="Z20" s="148"/>
      <c r="AA20" s="148"/>
      <c r="AB20" s="148"/>
      <c r="AC20" s="148"/>
      <c r="AD20" s="148"/>
      <c r="AE20" s="148"/>
      <c r="AF20" s="148"/>
      <c r="AG20" s="148" t="s">
        <v>117</v>
      </c>
      <c r="AH20" s="148">
        <v>0</v>
      </c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</row>
    <row r="21" spans="1:60" outlineLevel="1" x14ac:dyDescent="0.2">
      <c r="A21" s="169">
        <v>5</v>
      </c>
      <c r="B21" s="170" t="s">
        <v>135</v>
      </c>
      <c r="C21" s="184" t="s">
        <v>136</v>
      </c>
      <c r="D21" s="171" t="s">
        <v>120</v>
      </c>
      <c r="E21" s="172">
        <v>8.1979999999999997E-2</v>
      </c>
      <c r="F21" s="173"/>
      <c r="G21" s="174">
        <f>ROUND(E21*F21,2)</f>
        <v>0</v>
      </c>
      <c r="H21" s="159"/>
      <c r="I21" s="158">
        <f>ROUND(E21*H21,2)</f>
        <v>0</v>
      </c>
      <c r="J21" s="159"/>
      <c r="K21" s="158">
        <f>ROUND(E21*J21,2)</f>
        <v>0</v>
      </c>
      <c r="L21" s="158">
        <v>21</v>
      </c>
      <c r="M21" s="158">
        <f>G21*(1+L21/100)</f>
        <v>0</v>
      </c>
      <c r="N21" s="158">
        <v>1</v>
      </c>
      <c r="O21" s="158">
        <f>ROUND(E21*N21,2)</f>
        <v>0.08</v>
      </c>
      <c r="P21" s="158">
        <v>0</v>
      </c>
      <c r="Q21" s="158">
        <f>ROUND(E21*P21,2)</f>
        <v>0</v>
      </c>
      <c r="R21" s="158" t="s">
        <v>131</v>
      </c>
      <c r="S21" s="158" t="s">
        <v>112</v>
      </c>
      <c r="T21" s="158" t="s">
        <v>113</v>
      </c>
      <c r="U21" s="158">
        <v>0</v>
      </c>
      <c r="V21" s="158">
        <f>ROUND(E21*U21,2)</f>
        <v>0</v>
      </c>
      <c r="W21" s="158"/>
      <c r="X21" s="158" t="s">
        <v>132</v>
      </c>
      <c r="Y21" s="148"/>
      <c r="Z21" s="148"/>
      <c r="AA21" s="148"/>
      <c r="AB21" s="148"/>
      <c r="AC21" s="148"/>
      <c r="AD21" s="148"/>
      <c r="AE21" s="148"/>
      <c r="AF21" s="148"/>
      <c r="AG21" s="148" t="s">
        <v>133</v>
      </c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</row>
    <row r="22" spans="1:60" outlineLevel="1" x14ac:dyDescent="0.2">
      <c r="A22" s="155"/>
      <c r="B22" s="156"/>
      <c r="C22" s="185" t="s">
        <v>121</v>
      </c>
      <c r="D22" s="160"/>
      <c r="E22" s="161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48"/>
      <c r="Z22" s="148"/>
      <c r="AA22" s="148"/>
      <c r="AB22" s="148"/>
      <c r="AC22" s="148"/>
      <c r="AD22" s="148"/>
      <c r="AE22" s="148"/>
      <c r="AF22" s="148"/>
      <c r="AG22" s="148" t="s">
        <v>117</v>
      </c>
      <c r="AH22" s="148">
        <v>0</v>
      </c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</row>
    <row r="23" spans="1:60" ht="22.5" outlineLevel="1" x14ac:dyDescent="0.2">
      <c r="A23" s="155"/>
      <c r="B23" s="156"/>
      <c r="C23" s="185" t="s">
        <v>137</v>
      </c>
      <c r="D23" s="160"/>
      <c r="E23" s="161">
        <v>8.1979999999999997E-2</v>
      </c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48"/>
      <c r="Z23" s="148"/>
      <c r="AA23" s="148"/>
      <c r="AB23" s="148"/>
      <c r="AC23" s="148"/>
      <c r="AD23" s="148"/>
      <c r="AE23" s="148"/>
      <c r="AF23" s="148"/>
      <c r="AG23" s="148" t="s">
        <v>117</v>
      </c>
      <c r="AH23" s="148">
        <v>0</v>
      </c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</row>
    <row r="24" spans="1:60" x14ac:dyDescent="0.2">
      <c r="A24" s="163" t="s">
        <v>107</v>
      </c>
      <c r="B24" s="164" t="s">
        <v>57</v>
      </c>
      <c r="C24" s="183" t="s">
        <v>58</v>
      </c>
      <c r="D24" s="165"/>
      <c r="E24" s="166"/>
      <c r="F24" s="167"/>
      <c r="G24" s="168">
        <f>SUMIF(AG25:AG34,"&lt;&gt;NOR",G25:G34)</f>
        <v>0</v>
      </c>
      <c r="H24" s="162"/>
      <c r="I24" s="162">
        <f>SUM(I25:I34)</f>
        <v>0</v>
      </c>
      <c r="J24" s="162"/>
      <c r="K24" s="162">
        <f>SUM(K25:K34)</f>
        <v>0</v>
      </c>
      <c r="L24" s="162"/>
      <c r="M24" s="162">
        <f>SUM(M25:M34)</f>
        <v>0</v>
      </c>
      <c r="N24" s="162"/>
      <c r="O24" s="162">
        <f>SUM(O25:O34)</f>
        <v>1.3699999999999999</v>
      </c>
      <c r="P24" s="162"/>
      <c r="Q24" s="162">
        <f>SUM(Q25:Q34)</f>
        <v>0</v>
      </c>
      <c r="R24" s="162"/>
      <c r="S24" s="162"/>
      <c r="T24" s="162"/>
      <c r="U24" s="162"/>
      <c r="V24" s="162">
        <f>SUM(V25:V34)</f>
        <v>43.75</v>
      </c>
      <c r="W24" s="162"/>
      <c r="X24" s="162"/>
      <c r="AG24" t="s">
        <v>108</v>
      </c>
    </row>
    <row r="25" spans="1:60" outlineLevel="1" x14ac:dyDescent="0.2">
      <c r="A25" s="169">
        <v>6</v>
      </c>
      <c r="B25" s="170" t="s">
        <v>138</v>
      </c>
      <c r="C25" s="184" t="s">
        <v>139</v>
      </c>
      <c r="D25" s="171" t="s">
        <v>126</v>
      </c>
      <c r="E25" s="172">
        <v>52.91</v>
      </c>
      <c r="F25" s="173"/>
      <c r="G25" s="174">
        <f>ROUND(E25*F25,2)</f>
        <v>0</v>
      </c>
      <c r="H25" s="159"/>
      <c r="I25" s="158">
        <f>ROUND(E25*H25,2)</f>
        <v>0</v>
      </c>
      <c r="J25" s="159"/>
      <c r="K25" s="158">
        <f>ROUND(E25*J25,2)</f>
        <v>0</v>
      </c>
      <c r="L25" s="158">
        <v>21</v>
      </c>
      <c r="M25" s="158">
        <f>G25*(1+L25/100)</f>
        <v>0</v>
      </c>
      <c r="N25" s="158">
        <v>4.0000000000000003E-5</v>
      </c>
      <c r="O25" s="158">
        <f>ROUND(E25*N25,2)</f>
        <v>0</v>
      </c>
      <c r="P25" s="158">
        <v>0</v>
      </c>
      <c r="Q25" s="158">
        <f>ROUND(E25*P25,2)</f>
        <v>0</v>
      </c>
      <c r="R25" s="158"/>
      <c r="S25" s="158" t="s">
        <v>140</v>
      </c>
      <c r="T25" s="158" t="s">
        <v>113</v>
      </c>
      <c r="U25" s="158">
        <v>7.8E-2</v>
      </c>
      <c r="V25" s="158">
        <f>ROUND(E25*U25,2)</f>
        <v>4.13</v>
      </c>
      <c r="W25" s="158"/>
      <c r="X25" s="158" t="s">
        <v>114</v>
      </c>
      <c r="Y25" s="148"/>
      <c r="Z25" s="148"/>
      <c r="AA25" s="148"/>
      <c r="AB25" s="148"/>
      <c r="AC25" s="148"/>
      <c r="AD25" s="148"/>
      <c r="AE25" s="148"/>
      <c r="AF25" s="148"/>
      <c r="AG25" s="148" t="s">
        <v>115</v>
      </c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</row>
    <row r="26" spans="1:60" outlineLevel="1" x14ac:dyDescent="0.2">
      <c r="A26" s="155"/>
      <c r="B26" s="156"/>
      <c r="C26" s="185" t="s">
        <v>141</v>
      </c>
      <c r="D26" s="160"/>
      <c r="E26" s="161">
        <v>33.28</v>
      </c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48"/>
      <c r="Z26" s="148"/>
      <c r="AA26" s="148"/>
      <c r="AB26" s="148"/>
      <c r="AC26" s="148"/>
      <c r="AD26" s="148"/>
      <c r="AE26" s="148"/>
      <c r="AF26" s="148"/>
      <c r="AG26" s="148" t="s">
        <v>117</v>
      </c>
      <c r="AH26" s="148">
        <v>0</v>
      </c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</row>
    <row r="27" spans="1:60" outlineLevel="1" x14ac:dyDescent="0.2">
      <c r="A27" s="155"/>
      <c r="B27" s="156"/>
      <c r="C27" s="185" t="s">
        <v>142</v>
      </c>
      <c r="D27" s="160"/>
      <c r="E27" s="161">
        <v>19.63</v>
      </c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48"/>
      <c r="Z27" s="148"/>
      <c r="AA27" s="148"/>
      <c r="AB27" s="148"/>
      <c r="AC27" s="148"/>
      <c r="AD27" s="148"/>
      <c r="AE27" s="148"/>
      <c r="AF27" s="148"/>
      <c r="AG27" s="148" t="s">
        <v>117</v>
      </c>
      <c r="AH27" s="148">
        <v>0</v>
      </c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</row>
    <row r="28" spans="1:60" ht="22.5" outlineLevel="1" x14ac:dyDescent="0.2">
      <c r="A28" s="169">
        <v>7</v>
      </c>
      <c r="B28" s="170" t="s">
        <v>143</v>
      </c>
      <c r="C28" s="184" t="s">
        <v>144</v>
      </c>
      <c r="D28" s="171" t="s">
        <v>145</v>
      </c>
      <c r="E28" s="172">
        <v>53.968000000000004</v>
      </c>
      <c r="F28" s="173"/>
      <c r="G28" s="174">
        <f>ROUND(E28*F28,2)</f>
        <v>0</v>
      </c>
      <c r="H28" s="159"/>
      <c r="I28" s="158">
        <f>ROUND(E28*H28,2)</f>
        <v>0</v>
      </c>
      <c r="J28" s="159"/>
      <c r="K28" s="158">
        <f>ROUND(E28*J28,2)</f>
        <v>0</v>
      </c>
      <c r="L28" s="158">
        <v>21</v>
      </c>
      <c r="M28" s="158">
        <f>G28*(1+L28/100)</f>
        <v>0</v>
      </c>
      <c r="N28" s="158">
        <v>2.3800000000000002E-3</v>
      </c>
      <c r="O28" s="158">
        <f>ROUND(E28*N28,2)</f>
        <v>0.13</v>
      </c>
      <c r="P28" s="158">
        <v>0</v>
      </c>
      <c r="Q28" s="158">
        <f>ROUND(E28*P28,2)</f>
        <v>0</v>
      </c>
      <c r="R28" s="158"/>
      <c r="S28" s="158" t="s">
        <v>112</v>
      </c>
      <c r="T28" s="158" t="s">
        <v>113</v>
      </c>
      <c r="U28" s="158">
        <v>0.18</v>
      </c>
      <c r="V28" s="158">
        <f>ROUND(E28*U28,2)</f>
        <v>9.7100000000000009</v>
      </c>
      <c r="W28" s="158"/>
      <c r="X28" s="158" t="s">
        <v>114</v>
      </c>
      <c r="Y28" s="148"/>
      <c r="Z28" s="148"/>
      <c r="AA28" s="148"/>
      <c r="AB28" s="148"/>
      <c r="AC28" s="148"/>
      <c r="AD28" s="148"/>
      <c r="AE28" s="148"/>
      <c r="AF28" s="148"/>
      <c r="AG28" s="148" t="s">
        <v>115</v>
      </c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</row>
    <row r="29" spans="1:60" ht="22.5" outlineLevel="1" x14ac:dyDescent="0.2">
      <c r="A29" s="155"/>
      <c r="B29" s="156"/>
      <c r="C29" s="185" t="s">
        <v>146</v>
      </c>
      <c r="D29" s="160"/>
      <c r="E29" s="161">
        <v>53.968000000000004</v>
      </c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48"/>
      <c r="Z29" s="148"/>
      <c r="AA29" s="148"/>
      <c r="AB29" s="148"/>
      <c r="AC29" s="148"/>
      <c r="AD29" s="148"/>
      <c r="AE29" s="148"/>
      <c r="AF29" s="148"/>
      <c r="AG29" s="148" t="s">
        <v>117</v>
      </c>
      <c r="AH29" s="148">
        <v>0</v>
      </c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</row>
    <row r="30" spans="1:60" ht="22.5" outlineLevel="1" x14ac:dyDescent="0.2">
      <c r="A30" s="169">
        <v>8</v>
      </c>
      <c r="B30" s="170" t="s">
        <v>147</v>
      </c>
      <c r="C30" s="184" t="s">
        <v>148</v>
      </c>
      <c r="D30" s="171" t="s">
        <v>126</v>
      </c>
      <c r="E30" s="172">
        <v>10.0372</v>
      </c>
      <c r="F30" s="173"/>
      <c r="G30" s="174">
        <f>ROUND(E30*F30,2)</f>
        <v>0</v>
      </c>
      <c r="H30" s="159"/>
      <c r="I30" s="158">
        <f>ROUND(E30*H30,2)</f>
        <v>0</v>
      </c>
      <c r="J30" s="159"/>
      <c r="K30" s="158">
        <f>ROUND(E30*J30,2)</f>
        <v>0</v>
      </c>
      <c r="L30" s="158">
        <v>21</v>
      </c>
      <c r="M30" s="158">
        <f>G30*(1+L30/100)</f>
        <v>0</v>
      </c>
      <c r="N30" s="158">
        <v>3.6700000000000001E-3</v>
      </c>
      <c r="O30" s="158">
        <f>ROUND(E30*N30,2)</f>
        <v>0.04</v>
      </c>
      <c r="P30" s="158">
        <v>0</v>
      </c>
      <c r="Q30" s="158">
        <f>ROUND(E30*P30,2)</f>
        <v>0</v>
      </c>
      <c r="R30" s="158"/>
      <c r="S30" s="158" t="s">
        <v>112</v>
      </c>
      <c r="T30" s="158" t="s">
        <v>113</v>
      </c>
      <c r="U30" s="158">
        <v>0.36</v>
      </c>
      <c r="V30" s="158">
        <f>ROUND(E30*U30,2)</f>
        <v>3.61</v>
      </c>
      <c r="W30" s="158"/>
      <c r="X30" s="158" t="s">
        <v>114</v>
      </c>
      <c r="Y30" s="148"/>
      <c r="Z30" s="148"/>
      <c r="AA30" s="148"/>
      <c r="AB30" s="148"/>
      <c r="AC30" s="148"/>
      <c r="AD30" s="148"/>
      <c r="AE30" s="148"/>
      <c r="AF30" s="148"/>
      <c r="AG30" s="148" t="s">
        <v>115</v>
      </c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</row>
    <row r="31" spans="1:60" ht="22.5" outlineLevel="1" x14ac:dyDescent="0.2">
      <c r="A31" s="155"/>
      <c r="B31" s="156"/>
      <c r="C31" s="185" t="s">
        <v>149</v>
      </c>
      <c r="D31" s="160"/>
      <c r="E31" s="161">
        <v>10.0372</v>
      </c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48"/>
      <c r="Z31" s="148"/>
      <c r="AA31" s="148"/>
      <c r="AB31" s="148"/>
      <c r="AC31" s="148"/>
      <c r="AD31" s="148"/>
      <c r="AE31" s="148"/>
      <c r="AF31" s="148"/>
      <c r="AG31" s="148" t="s">
        <v>117</v>
      </c>
      <c r="AH31" s="148">
        <v>0</v>
      </c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</row>
    <row r="32" spans="1:60" ht="22.5" outlineLevel="1" x14ac:dyDescent="0.2">
      <c r="A32" s="169">
        <v>9</v>
      </c>
      <c r="B32" s="170" t="s">
        <v>150</v>
      </c>
      <c r="C32" s="184" t="s">
        <v>151</v>
      </c>
      <c r="D32" s="171" t="s">
        <v>126</v>
      </c>
      <c r="E32" s="172">
        <v>22.288</v>
      </c>
      <c r="F32" s="173"/>
      <c r="G32" s="174">
        <f>ROUND(E32*F32,2)</f>
        <v>0</v>
      </c>
      <c r="H32" s="159"/>
      <c r="I32" s="158">
        <f>ROUND(E32*H32,2)</f>
        <v>0</v>
      </c>
      <c r="J32" s="159"/>
      <c r="K32" s="158">
        <f>ROUND(E32*J32,2)</f>
        <v>0</v>
      </c>
      <c r="L32" s="158">
        <v>21</v>
      </c>
      <c r="M32" s="158">
        <f>G32*(1+L32/100)</f>
        <v>0</v>
      </c>
      <c r="N32" s="158">
        <v>5.3690000000000002E-2</v>
      </c>
      <c r="O32" s="158">
        <f>ROUND(E32*N32,2)</f>
        <v>1.2</v>
      </c>
      <c r="P32" s="158">
        <v>0</v>
      </c>
      <c r="Q32" s="158">
        <f>ROUND(E32*P32,2)</f>
        <v>0</v>
      </c>
      <c r="R32" s="158"/>
      <c r="S32" s="158" t="s">
        <v>140</v>
      </c>
      <c r="T32" s="158" t="s">
        <v>113</v>
      </c>
      <c r="U32" s="158">
        <v>1.18</v>
      </c>
      <c r="V32" s="158">
        <f>ROUND(E32*U32,2)</f>
        <v>26.3</v>
      </c>
      <c r="W32" s="158"/>
      <c r="X32" s="158" t="s">
        <v>114</v>
      </c>
      <c r="Y32" s="148"/>
      <c r="Z32" s="148"/>
      <c r="AA32" s="148"/>
      <c r="AB32" s="148"/>
      <c r="AC32" s="148"/>
      <c r="AD32" s="148"/>
      <c r="AE32" s="148"/>
      <c r="AF32" s="148"/>
      <c r="AG32" s="148" t="s">
        <v>115</v>
      </c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</row>
    <row r="33" spans="1:60" ht="22.5" outlineLevel="1" x14ac:dyDescent="0.2">
      <c r="A33" s="155"/>
      <c r="B33" s="156"/>
      <c r="C33" s="185" t="s">
        <v>152</v>
      </c>
      <c r="D33" s="160"/>
      <c r="E33" s="161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48"/>
      <c r="Z33" s="148"/>
      <c r="AA33" s="148"/>
      <c r="AB33" s="148"/>
      <c r="AC33" s="148"/>
      <c r="AD33" s="148"/>
      <c r="AE33" s="148"/>
      <c r="AF33" s="148"/>
      <c r="AG33" s="148" t="s">
        <v>117</v>
      </c>
      <c r="AH33" s="148">
        <v>0</v>
      </c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</row>
    <row r="34" spans="1:60" ht="22.5" outlineLevel="1" x14ac:dyDescent="0.2">
      <c r="A34" s="155"/>
      <c r="B34" s="156"/>
      <c r="C34" s="185" t="s">
        <v>153</v>
      </c>
      <c r="D34" s="160"/>
      <c r="E34" s="161">
        <v>22.288</v>
      </c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48"/>
      <c r="Z34" s="148"/>
      <c r="AA34" s="148"/>
      <c r="AB34" s="148"/>
      <c r="AC34" s="148"/>
      <c r="AD34" s="148"/>
      <c r="AE34" s="148"/>
      <c r="AF34" s="148"/>
      <c r="AG34" s="148" t="s">
        <v>117</v>
      </c>
      <c r="AH34" s="148">
        <v>0</v>
      </c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</row>
    <row r="35" spans="1:60" x14ac:dyDescent="0.2">
      <c r="A35" s="163" t="s">
        <v>107</v>
      </c>
      <c r="B35" s="164" t="s">
        <v>59</v>
      </c>
      <c r="C35" s="183" t="s">
        <v>60</v>
      </c>
      <c r="D35" s="165"/>
      <c r="E35" s="166"/>
      <c r="F35" s="167"/>
      <c r="G35" s="168">
        <f>SUMIF(AG36:AG37,"&lt;&gt;NOR",G36:G37)</f>
        <v>0</v>
      </c>
      <c r="H35" s="162"/>
      <c r="I35" s="162">
        <f>SUM(I36:I37)</f>
        <v>0</v>
      </c>
      <c r="J35" s="162"/>
      <c r="K35" s="162">
        <f>SUM(K36:K37)</f>
        <v>0</v>
      </c>
      <c r="L35" s="162"/>
      <c r="M35" s="162">
        <f>SUM(M36:M37)</f>
        <v>0</v>
      </c>
      <c r="N35" s="162"/>
      <c r="O35" s="162">
        <f>SUM(O36:O37)</f>
        <v>0.43</v>
      </c>
      <c r="P35" s="162"/>
      <c r="Q35" s="162">
        <f>SUM(Q36:Q37)</f>
        <v>0</v>
      </c>
      <c r="R35" s="162"/>
      <c r="S35" s="162"/>
      <c r="T35" s="162"/>
      <c r="U35" s="162"/>
      <c r="V35" s="162">
        <f>SUM(V36:V37)</f>
        <v>0.57999999999999996</v>
      </c>
      <c r="W35" s="162"/>
      <c r="X35" s="162"/>
      <c r="AG35" t="s">
        <v>108</v>
      </c>
    </row>
    <row r="36" spans="1:60" outlineLevel="1" x14ac:dyDescent="0.2">
      <c r="A36" s="169">
        <v>10</v>
      </c>
      <c r="B36" s="170" t="s">
        <v>154</v>
      </c>
      <c r="C36" s="184" t="s">
        <v>155</v>
      </c>
      <c r="D36" s="171" t="s">
        <v>126</v>
      </c>
      <c r="E36" s="172">
        <v>3.8396400000000002</v>
      </c>
      <c r="F36" s="173"/>
      <c r="G36" s="174">
        <f>ROUND(E36*F36,2)</f>
        <v>0</v>
      </c>
      <c r="H36" s="159"/>
      <c r="I36" s="158">
        <f>ROUND(E36*H36,2)</f>
        <v>0</v>
      </c>
      <c r="J36" s="159"/>
      <c r="K36" s="158">
        <f>ROUND(E36*J36,2)</f>
        <v>0</v>
      </c>
      <c r="L36" s="158">
        <v>21</v>
      </c>
      <c r="M36" s="158">
        <f>G36*(1+L36/100)</f>
        <v>0</v>
      </c>
      <c r="N36" s="158">
        <v>0.1111</v>
      </c>
      <c r="O36" s="158">
        <f>ROUND(E36*N36,2)</f>
        <v>0.43</v>
      </c>
      <c r="P36" s="158">
        <v>0</v>
      </c>
      <c r="Q36" s="158">
        <f>ROUND(E36*P36,2)</f>
        <v>0</v>
      </c>
      <c r="R36" s="158"/>
      <c r="S36" s="158" t="s">
        <v>112</v>
      </c>
      <c r="T36" s="158" t="s">
        <v>113</v>
      </c>
      <c r="U36" s="158">
        <v>0.15</v>
      </c>
      <c r="V36" s="158">
        <f>ROUND(E36*U36,2)</f>
        <v>0.57999999999999996</v>
      </c>
      <c r="W36" s="158"/>
      <c r="X36" s="158" t="s">
        <v>114</v>
      </c>
      <c r="Y36" s="148"/>
      <c r="Z36" s="148"/>
      <c r="AA36" s="148"/>
      <c r="AB36" s="148"/>
      <c r="AC36" s="148"/>
      <c r="AD36" s="148"/>
      <c r="AE36" s="148"/>
      <c r="AF36" s="148"/>
      <c r="AG36" s="148" t="s">
        <v>115</v>
      </c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</row>
    <row r="37" spans="1:60" outlineLevel="1" x14ac:dyDescent="0.2">
      <c r="A37" s="155"/>
      <c r="B37" s="156"/>
      <c r="C37" s="185" t="s">
        <v>156</v>
      </c>
      <c r="D37" s="160"/>
      <c r="E37" s="161">
        <v>3.8396400000000002</v>
      </c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48"/>
      <c r="Z37" s="148"/>
      <c r="AA37" s="148"/>
      <c r="AB37" s="148"/>
      <c r="AC37" s="148"/>
      <c r="AD37" s="148"/>
      <c r="AE37" s="148"/>
      <c r="AF37" s="148"/>
      <c r="AG37" s="148" t="s">
        <v>117</v>
      </c>
      <c r="AH37" s="148">
        <v>0</v>
      </c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</row>
    <row r="38" spans="1:60" x14ac:dyDescent="0.2">
      <c r="A38" s="163" t="s">
        <v>107</v>
      </c>
      <c r="B38" s="164" t="s">
        <v>61</v>
      </c>
      <c r="C38" s="183" t="s">
        <v>62</v>
      </c>
      <c r="D38" s="165"/>
      <c r="E38" s="166"/>
      <c r="F38" s="167"/>
      <c r="G38" s="168">
        <f>SUMIF(AG39:AG41,"&lt;&gt;NOR",G39:G41)</f>
        <v>0</v>
      </c>
      <c r="H38" s="162"/>
      <c r="I38" s="162">
        <f>SUM(I39:I41)</f>
        <v>0</v>
      </c>
      <c r="J38" s="162"/>
      <c r="K38" s="162">
        <f>SUM(K39:K41)</f>
        <v>0</v>
      </c>
      <c r="L38" s="162"/>
      <c r="M38" s="162">
        <f>SUM(M39:M41)</f>
        <v>0</v>
      </c>
      <c r="N38" s="162"/>
      <c r="O38" s="162">
        <f>SUM(O39:O41)</f>
        <v>0.04</v>
      </c>
      <c r="P38" s="162"/>
      <c r="Q38" s="162">
        <f>SUM(Q39:Q41)</f>
        <v>0</v>
      </c>
      <c r="R38" s="162"/>
      <c r="S38" s="162"/>
      <c r="T38" s="162"/>
      <c r="U38" s="162"/>
      <c r="V38" s="162">
        <f>SUM(V39:V41)</f>
        <v>5.66</v>
      </c>
      <c r="W38" s="162"/>
      <c r="X38" s="162"/>
      <c r="AG38" t="s">
        <v>108</v>
      </c>
    </row>
    <row r="39" spans="1:60" outlineLevel="1" x14ac:dyDescent="0.2">
      <c r="A39" s="169">
        <v>11</v>
      </c>
      <c r="B39" s="170" t="s">
        <v>157</v>
      </c>
      <c r="C39" s="184" t="s">
        <v>158</v>
      </c>
      <c r="D39" s="171" t="s">
        <v>126</v>
      </c>
      <c r="E39" s="172">
        <v>32</v>
      </c>
      <c r="F39" s="173"/>
      <c r="G39" s="174">
        <f>ROUND(E39*F39,2)</f>
        <v>0</v>
      </c>
      <c r="H39" s="159"/>
      <c r="I39" s="158">
        <f>ROUND(E39*H39,2)</f>
        <v>0</v>
      </c>
      <c r="J39" s="159"/>
      <c r="K39" s="158">
        <f>ROUND(E39*J39,2)</f>
        <v>0</v>
      </c>
      <c r="L39" s="158">
        <v>21</v>
      </c>
      <c r="M39" s="158">
        <f>G39*(1+L39/100)</f>
        <v>0</v>
      </c>
      <c r="N39" s="158">
        <v>1.2099999999999999E-3</v>
      </c>
      <c r="O39" s="158">
        <f>ROUND(E39*N39,2)</f>
        <v>0.04</v>
      </c>
      <c r="P39" s="158">
        <v>0</v>
      </c>
      <c r="Q39" s="158">
        <f>ROUND(E39*P39,2)</f>
        <v>0</v>
      </c>
      <c r="R39" s="158"/>
      <c r="S39" s="158" t="s">
        <v>112</v>
      </c>
      <c r="T39" s="158" t="s">
        <v>113</v>
      </c>
      <c r="U39" s="158">
        <v>0.17699999999999999</v>
      </c>
      <c r="V39" s="158">
        <f>ROUND(E39*U39,2)</f>
        <v>5.66</v>
      </c>
      <c r="W39" s="158"/>
      <c r="X39" s="158" t="s">
        <v>114</v>
      </c>
      <c r="Y39" s="148"/>
      <c r="Z39" s="148"/>
      <c r="AA39" s="148"/>
      <c r="AB39" s="148"/>
      <c r="AC39" s="148"/>
      <c r="AD39" s="148"/>
      <c r="AE39" s="148"/>
      <c r="AF39" s="148"/>
      <c r="AG39" s="148" t="s">
        <v>115</v>
      </c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</row>
    <row r="40" spans="1:60" outlineLevel="1" x14ac:dyDescent="0.2">
      <c r="A40" s="155"/>
      <c r="B40" s="156"/>
      <c r="C40" s="185" t="s">
        <v>159</v>
      </c>
      <c r="D40" s="160"/>
      <c r="E40" s="161">
        <v>16</v>
      </c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48"/>
      <c r="Z40" s="148"/>
      <c r="AA40" s="148"/>
      <c r="AB40" s="148"/>
      <c r="AC40" s="148"/>
      <c r="AD40" s="148"/>
      <c r="AE40" s="148"/>
      <c r="AF40" s="148"/>
      <c r="AG40" s="148" t="s">
        <v>117</v>
      </c>
      <c r="AH40" s="148">
        <v>0</v>
      </c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</row>
    <row r="41" spans="1:60" outlineLevel="1" x14ac:dyDescent="0.2">
      <c r="A41" s="155"/>
      <c r="B41" s="156"/>
      <c r="C41" s="185" t="s">
        <v>160</v>
      </c>
      <c r="D41" s="160"/>
      <c r="E41" s="161">
        <v>16</v>
      </c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48"/>
      <c r="Z41" s="148"/>
      <c r="AA41" s="148"/>
      <c r="AB41" s="148"/>
      <c r="AC41" s="148"/>
      <c r="AD41" s="148"/>
      <c r="AE41" s="148"/>
      <c r="AF41" s="148"/>
      <c r="AG41" s="148" t="s">
        <v>117</v>
      </c>
      <c r="AH41" s="148">
        <v>0</v>
      </c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</row>
    <row r="42" spans="1:60" x14ac:dyDescent="0.2">
      <c r="A42" s="163" t="s">
        <v>107</v>
      </c>
      <c r="B42" s="164" t="s">
        <v>63</v>
      </c>
      <c r="C42" s="183" t="s">
        <v>64</v>
      </c>
      <c r="D42" s="165"/>
      <c r="E42" s="166"/>
      <c r="F42" s="167"/>
      <c r="G42" s="168">
        <f>SUMIF(AG43:AG54,"&lt;&gt;NOR",G43:G54)</f>
        <v>0</v>
      </c>
      <c r="H42" s="162"/>
      <c r="I42" s="162">
        <f>SUM(I43:I54)</f>
        <v>0</v>
      </c>
      <c r="J42" s="162"/>
      <c r="K42" s="162">
        <f>SUM(K43:K54)</f>
        <v>0</v>
      </c>
      <c r="L42" s="162"/>
      <c r="M42" s="162">
        <f>SUM(M43:M54)</f>
        <v>0</v>
      </c>
      <c r="N42" s="162"/>
      <c r="O42" s="162">
        <f>SUM(O43:O54)</f>
        <v>0.03</v>
      </c>
      <c r="P42" s="162"/>
      <c r="Q42" s="162">
        <f>SUM(Q43:Q54)</f>
        <v>1.9700000000000002</v>
      </c>
      <c r="R42" s="162"/>
      <c r="S42" s="162"/>
      <c r="T42" s="162"/>
      <c r="U42" s="162"/>
      <c r="V42" s="162">
        <f>SUM(V43:V54)</f>
        <v>45.16</v>
      </c>
      <c r="W42" s="162"/>
      <c r="X42" s="162"/>
      <c r="AG42" t="s">
        <v>108</v>
      </c>
    </row>
    <row r="43" spans="1:60" outlineLevel="1" x14ac:dyDescent="0.2">
      <c r="A43" s="169">
        <v>12</v>
      </c>
      <c r="B43" s="170" t="s">
        <v>161</v>
      </c>
      <c r="C43" s="184" t="s">
        <v>162</v>
      </c>
      <c r="D43" s="171" t="s">
        <v>111</v>
      </c>
      <c r="E43" s="172">
        <v>0.18354000000000001</v>
      </c>
      <c r="F43" s="173"/>
      <c r="G43" s="174">
        <f>ROUND(E43*F43,2)</f>
        <v>0</v>
      </c>
      <c r="H43" s="159"/>
      <c r="I43" s="158">
        <f>ROUND(E43*H43,2)</f>
        <v>0</v>
      </c>
      <c r="J43" s="159"/>
      <c r="K43" s="158">
        <f>ROUND(E43*J43,2)</f>
        <v>0</v>
      </c>
      <c r="L43" s="158">
        <v>21</v>
      </c>
      <c r="M43" s="158">
        <f>G43*(1+L43/100)</f>
        <v>0</v>
      </c>
      <c r="N43" s="158">
        <v>0</v>
      </c>
      <c r="O43" s="158">
        <f>ROUND(E43*N43,2)</f>
        <v>0</v>
      </c>
      <c r="P43" s="158">
        <v>1.4</v>
      </c>
      <c r="Q43" s="158">
        <f>ROUND(E43*P43,2)</f>
        <v>0.26</v>
      </c>
      <c r="R43" s="158"/>
      <c r="S43" s="158" t="s">
        <v>112</v>
      </c>
      <c r="T43" s="158" t="s">
        <v>113</v>
      </c>
      <c r="U43" s="158">
        <v>1.375</v>
      </c>
      <c r="V43" s="158">
        <f>ROUND(E43*U43,2)</f>
        <v>0.25</v>
      </c>
      <c r="W43" s="158"/>
      <c r="X43" s="158" t="s">
        <v>114</v>
      </c>
      <c r="Y43" s="148"/>
      <c r="Z43" s="148"/>
      <c r="AA43" s="148"/>
      <c r="AB43" s="148"/>
      <c r="AC43" s="148"/>
      <c r="AD43" s="148"/>
      <c r="AE43" s="148"/>
      <c r="AF43" s="148"/>
      <c r="AG43" s="148" t="s">
        <v>115</v>
      </c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</row>
    <row r="44" spans="1:60" outlineLevel="1" x14ac:dyDescent="0.2">
      <c r="A44" s="155"/>
      <c r="B44" s="156"/>
      <c r="C44" s="185" t="s">
        <v>163</v>
      </c>
      <c r="D44" s="160"/>
      <c r="E44" s="161">
        <v>0.18354000000000001</v>
      </c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48"/>
      <c r="Z44" s="148"/>
      <c r="AA44" s="148"/>
      <c r="AB44" s="148"/>
      <c r="AC44" s="148"/>
      <c r="AD44" s="148"/>
      <c r="AE44" s="148"/>
      <c r="AF44" s="148"/>
      <c r="AG44" s="148" t="s">
        <v>117</v>
      </c>
      <c r="AH44" s="148">
        <v>0</v>
      </c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</row>
    <row r="45" spans="1:60" outlineLevel="1" x14ac:dyDescent="0.2">
      <c r="A45" s="169">
        <v>13</v>
      </c>
      <c r="B45" s="170" t="s">
        <v>164</v>
      </c>
      <c r="C45" s="184" t="s">
        <v>165</v>
      </c>
      <c r="D45" s="171" t="s">
        <v>166</v>
      </c>
      <c r="E45" s="172">
        <v>8</v>
      </c>
      <c r="F45" s="173"/>
      <c r="G45" s="174">
        <f>ROUND(E45*F45,2)</f>
        <v>0</v>
      </c>
      <c r="H45" s="159"/>
      <c r="I45" s="158">
        <f>ROUND(E45*H45,2)</f>
        <v>0</v>
      </c>
      <c r="J45" s="159"/>
      <c r="K45" s="158">
        <f>ROUND(E45*J45,2)</f>
        <v>0</v>
      </c>
      <c r="L45" s="158">
        <v>21</v>
      </c>
      <c r="M45" s="158">
        <f>G45*(1+L45/100)</f>
        <v>0</v>
      </c>
      <c r="N45" s="158">
        <v>0</v>
      </c>
      <c r="O45" s="158">
        <f>ROUND(E45*N45,2)</f>
        <v>0</v>
      </c>
      <c r="P45" s="158">
        <v>0</v>
      </c>
      <c r="Q45" s="158">
        <f>ROUND(E45*P45,2)</f>
        <v>0</v>
      </c>
      <c r="R45" s="158"/>
      <c r="S45" s="158" t="s">
        <v>112</v>
      </c>
      <c r="T45" s="158" t="s">
        <v>113</v>
      </c>
      <c r="U45" s="158">
        <v>0.05</v>
      </c>
      <c r="V45" s="158">
        <f>ROUND(E45*U45,2)</f>
        <v>0.4</v>
      </c>
      <c r="W45" s="158"/>
      <c r="X45" s="158" t="s">
        <v>114</v>
      </c>
      <c r="Y45" s="148"/>
      <c r="Z45" s="148"/>
      <c r="AA45" s="148"/>
      <c r="AB45" s="148"/>
      <c r="AC45" s="148"/>
      <c r="AD45" s="148"/>
      <c r="AE45" s="148"/>
      <c r="AF45" s="148"/>
      <c r="AG45" s="148" t="s">
        <v>115</v>
      </c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</row>
    <row r="46" spans="1:60" outlineLevel="1" x14ac:dyDescent="0.2">
      <c r="A46" s="155"/>
      <c r="B46" s="156"/>
      <c r="C46" s="185" t="s">
        <v>167</v>
      </c>
      <c r="D46" s="160"/>
      <c r="E46" s="161">
        <v>8</v>
      </c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48"/>
      <c r="Z46" s="148"/>
      <c r="AA46" s="148"/>
      <c r="AB46" s="148"/>
      <c r="AC46" s="148"/>
      <c r="AD46" s="148"/>
      <c r="AE46" s="148"/>
      <c r="AF46" s="148"/>
      <c r="AG46" s="148" t="s">
        <v>117</v>
      </c>
      <c r="AH46" s="148">
        <v>0</v>
      </c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</row>
    <row r="47" spans="1:60" outlineLevel="1" x14ac:dyDescent="0.2">
      <c r="A47" s="169">
        <v>14</v>
      </c>
      <c r="B47" s="170" t="s">
        <v>168</v>
      </c>
      <c r="C47" s="184" t="s">
        <v>169</v>
      </c>
      <c r="D47" s="171" t="s">
        <v>145</v>
      </c>
      <c r="E47" s="172">
        <v>42.347999999999999</v>
      </c>
      <c r="F47" s="173"/>
      <c r="G47" s="174">
        <f>ROUND(E47*F47,2)</f>
        <v>0</v>
      </c>
      <c r="H47" s="159"/>
      <c r="I47" s="158">
        <f>ROUND(E47*H47,2)</f>
        <v>0</v>
      </c>
      <c r="J47" s="159"/>
      <c r="K47" s="158">
        <f>ROUND(E47*J47,2)</f>
        <v>0</v>
      </c>
      <c r="L47" s="158">
        <v>21</v>
      </c>
      <c r="M47" s="158">
        <f>G47*(1+L47/100)</f>
        <v>0</v>
      </c>
      <c r="N47" s="158">
        <v>0</v>
      </c>
      <c r="O47" s="158">
        <f>ROUND(E47*N47,2)</f>
        <v>0</v>
      </c>
      <c r="P47" s="158">
        <v>4.6000000000000001E-4</v>
      </c>
      <c r="Q47" s="158">
        <f>ROUND(E47*P47,2)</f>
        <v>0.02</v>
      </c>
      <c r="R47" s="158"/>
      <c r="S47" s="158" t="s">
        <v>140</v>
      </c>
      <c r="T47" s="158" t="s">
        <v>113</v>
      </c>
      <c r="U47" s="158">
        <v>0.7</v>
      </c>
      <c r="V47" s="158">
        <f>ROUND(E47*U47,2)</f>
        <v>29.64</v>
      </c>
      <c r="W47" s="158"/>
      <c r="X47" s="158" t="s">
        <v>114</v>
      </c>
      <c r="Y47" s="148"/>
      <c r="Z47" s="148"/>
      <c r="AA47" s="148"/>
      <c r="AB47" s="148"/>
      <c r="AC47" s="148"/>
      <c r="AD47" s="148"/>
      <c r="AE47" s="148"/>
      <c r="AF47" s="148"/>
      <c r="AG47" s="148" t="s">
        <v>115</v>
      </c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</row>
    <row r="48" spans="1:60" outlineLevel="1" x14ac:dyDescent="0.2">
      <c r="A48" s="155"/>
      <c r="B48" s="156"/>
      <c r="C48" s="185" t="s">
        <v>170</v>
      </c>
      <c r="D48" s="160"/>
      <c r="E48" s="161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48"/>
      <c r="Z48" s="148"/>
      <c r="AA48" s="148"/>
      <c r="AB48" s="148"/>
      <c r="AC48" s="148"/>
      <c r="AD48" s="148"/>
      <c r="AE48" s="148"/>
      <c r="AF48" s="148"/>
      <c r="AG48" s="148" t="s">
        <v>117</v>
      </c>
      <c r="AH48" s="148">
        <v>0</v>
      </c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</row>
    <row r="49" spans="1:60" outlineLevel="1" x14ac:dyDescent="0.2">
      <c r="A49" s="155"/>
      <c r="B49" s="156"/>
      <c r="C49" s="185" t="s">
        <v>171</v>
      </c>
      <c r="D49" s="160"/>
      <c r="E49" s="161">
        <v>41.52</v>
      </c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48"/>
      <c r="Z49" s="148"/>
      <c r="AA49" s="148"/>
      <c r="AB49" s="148"/>
      <c r="AC49" s="148"/>
      <c r="AD49" s="148"/>
      <c r="AE49" s="148"/>
      <c r="AF49" s="148"/>
      <c r="AG49" s="148" t="s">
        <v>117</v>
      </c>
      <c r="AH49" s="148">
        <v>0</v>
      </c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</row>
    <row r="50" spans="1:60" outlineLevel="1" x14ac:dyDescent="0.2">
      <c r="A50" s="155"/>
      <c r="B50" s="156"/>
      <c r="C50" s="185" t="s">
        <v>172</v>
      </c>
      <c r="D50" s="160"/>
      <c r="E50" s="161">
        <v>0.82799999999999996</v>
      </c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48"/>
      <c r="Z50" s="148"/>
      <c r="AA50" s="148"/>
      <c r="AB50" s="148"/>
      <c r="AC50" s="148"/>
      <c r="AD50" s="148"/>
      <c r="AE50" s="148"/>
      <c r="AF50" s="148"/>
      <c r="AG50" s="148" t="s">
        <v>117</v>
      </c>
      <c r="AH50" s="148">
        <v>0</v>
      </c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</row>
    <row r="51" spans="1:60" outlineLevel="1" x14ac:dyDescent="0.2">
      <c r="A51" s="169">
        <v>15</v>
      </c>
      <c r="B51" s="170" t="s">
        <v>173</v>
      </c>
      <c r="C51" s="184" t="s">
        <v>174</v>
      </c>
      <c r="D51" s="171" t="s">
        <v>145</v>
      </c>
      <c r="E51" s="172">
        <v>13.84</v>
      </c>
      <c r="F51" s="173"/>
      <c r="G51" s="174">
        <f>ROUND(E51*F51,2)</f>
        <v>0</v>
      </c>
      <c r="H51" s="159"/>
      <c r="I51" s="158">
        <f>ROUND(E51*H51,2)</f>
        <v>0</v>
      </c>
      <c r="J51" s="159"/>
      <c r="K51" s="158">
        <f>ROUND(E51*J51,2)</f>
        <v>0</v>
      </c>
      <c r="L51" s="158">
        <v>21</v>
      </c>
      <c r="M51" s="158">
        <f>G51*(1+L51/100)</f>
        <v>0</v>
      </c>
      <c r="N51" s="158">
        <v>4.8999999999999998E-4</v>
      </c>
      <c r="O51" s="158">
        <f>ROUND(E51*N51,2)</f>
        <v>0.01</v>
      </c>
      <c r="P51" s="158">
        <v>2.7E-2</v>
      </c>
      <c r="Q51" s="158">
        <f>ROUND(E51*P51,2)</f>
        <v>0.37</v>
      </c>
      <c r="R51" s="158"/>
      <c r="S51" s="158" t="s">
        <v>112</v>
      </c>
      <c r="T51" s="158" t="s">
        <v>113</v>
      </c>
      <c r="U51" s="158">
        <v>0.53500000000000003</v>
      </c>
      <c r="V51" s="158">
        <f>ROUND(E51*U51,2)</f>
        <v>7.4</v>
      </c>
      <c r="W51" s="158"/>
      <c r="X51" s="158" t="s">
        <v>114</v>
      </c>
      <c r="Y51" s="148"/>
      <c r="Z51" s="148"/>
      <c r="AA51" s="148"/>
      <c r="AB51" s="148"/>
      <c r="AC51" s="148"/>
      <c r="AD51" s="148"/>
      <c r="AE51" s="148"/>
      <c r="AF51" s="148"/>
      <c r="AG51" s="148" t="s">
        <v>115</v>
      </c>
      <c r="AH51" s="148"/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</row>
    <row r="52" spans="1:60" outlineLevel="1" x14ac:dyDescent="0.2">
      <c r="A52" s="155"/>
      <c r="B52" s="156"/>
      <c r="C52" s="185" t="s">
        <v>175</v>
      </c>
      <c r="D52" s="160"/>
      <c r="E52" s="161">
        <v>13.84</v>
      </c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48"/>
      <c r="Z52" s="148"/>
      <c r="AA52" s="148"/>
      <c r="AB52" s="148"/>
      <c r="AC52" s="148"/>
      <c r="AD52" s="148"/>
      <c r="AE52" s="148"/>
      <c r="AF52" s="148"/>
      <c r="AG52" s="148" t="s">
        <v>117</v>
      </c>
      <c r="AH52" s="148">
        <v>0</v>
      </c>
      <c r="AI52" s="148"/>
      <c r="AJ52" s="148"/>
      <c r="AK52" s="148"/>
      <c r="AL52" s="148"/>
      <c r="AM52" s="148"/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</row>
    <row r="53" spans="1:60" ht="22.5" outlineLevel="1" x14ac:dyDescent="0.2">
      <c r="A53" s="169">
        <v>16</v>
      </c>
      <c r="B53" s="170" t="s">
        <v>176</v>
      </c>
      <c r="C53" s="184" t="s">
        <v>177</v>
      </c>
      <c r="D53" s="171" t="s">
        <v>126</v>
      </c>
      <c r="E53" s="172">
        <v>13.33724</v>
      </c>
      <c r="F53" s="173"/>
      <c r="G53" s="174">
        <f>ROUND(E53*F53,2)</f>
        <v>0</v>
      </c>
      <c r="H53" s="159"/>
      <c r="I53" s="158">
        <f>ROUND(E53*H53,2)</f>
        <v>0</v>
      </c>
      <c r="J53" s="159"/>
      <c r="K53" s="158">
        <f>ROUND(E53*J53,2)</f>
        <v>0</v>
      </c>
      <c r="L53" s="158">
        <v>21</v>
      </c>
      <c r="M53" s="158">
        <f>G53*(1+L53/100)</f>
        <v>0</v>
      </c>
      <c r="N53" s="158">
        <v>1.17E-3</v>
      </c>
      <c r="O53" s="158">
        <f>ROUND(E53*N53,2)</f>
        <v>0.02</v>
      </c>
      <c r="P53" s="158">
        <v>9.9000000000000005E-2</v>
      </c>
      <c r="Q53" s="158">
        <f>ROUND(E53*P53,2)</f>
        <v>1.32</v>
      </c>
      <c r="R53" s="158"/>
      <c r="S53" s="158" t="s">
        <v>140</v>
      </c>
      <c r="T53" s="158" t="s">
        <v>113</v>
      </c>
      <c r="U53" s="158">
        <v>0.56000000000000005</v>
      </c>
      <c r="V53" s="158">
        <f>ROUND(E53*U53,2)</f>
        <v>7.47</v>
      </c>
      <c r="W53" s="158"/>
      <c r="X53" s="158" t="s">
        <v>114</v>
      </c>
      <c r="Y53" s="148"/>
      <c r="Z53" s="148"/>
      <c r="AA53" s="148"/>
      <c r="AB53" s="148"/>
      <c r="AC53" s="148"/>
      <c r="AD53" s="148"/>
      <c r="AE53" s="148"/>
      <c r="AF53" s="148"/>
      <c r="AG53" s="148" t="s">
        <v>115</v>
      </c>
      <c r="AH53" s="148"/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</row>
    <row r="54" spans="1:60" outlineLevel="1" x14ac:dyDescent="0.2">
      <c r="A54" s="155"/>
      <c r="B54" s="156"/>
      <c r="C54" s="185" t="s">
        <v>178</v>
      </c>
      <c r="D54" s="160"/>
      <c r="E54" s="161">
        <v>13.33724</v>
      </c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48"/>
      <c r="Z54" s="148"/>
      <c r="AA54" s="148"/>
      <c r="AB54" s="148"/>
      <c r="AC54" s="148"/>
      <c r="AD54" s="148"/>
      <c r="AE54" s="148"/>
      <c r="AF54" s="148"/>
      <c r="AG54" s="148" t="s">
        <v>117</v>
      </c>
      <c r="AH54" s="148">
        <v>0</v>
      </c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</row>
    <row r="55" spans="1:60" x14ac:dyDescent="0.2">
      <c r="A55" s="163" t="s">
        <v>107</v>
      </c>
      <c r="B55" s="164" t="s">
        <v>65</v>
      </c>
      <c r="C55" s="183" t="s">
        <v>66</v>
      </c>
      <c r="D55" s="165"/>
      <c r="E55" s="166"/>
      <c r="F55" s="167"/>
      <c r="G55" s="168">
        <f>SUMIF(AG56:AG56,"&lt;&gt;NOR",G56:G56)</f>
        <v>0</v>
      </c>
      <c r="H55" s="162"/>
      <c r="I55" s="162">
        <f>SUM(I56:I56)</f>
        <v>0</v>
      </c>
      <c r="J55" s="162"/>
      <c r="K55" s="162">
        <f>SUM(K56:K56)</f>
        <v>0</v>
      </c>
      <c r="L55" s="162"/>
      <c r="M55" s="162">
        <f>SUM(M56:M56)</f>
        <v>0</v>
      </c>
      <c r="N55" s="162"/>
      <c r="O55" s="162">
        <f>SUM(O56:O56)</f>
        <v>0</v>
      </c>
      <c r="P55" s="162"/>
      <c r="Q55" s="162">
        <f>SUM(Q56:Q56)</f>
        <v>0</v>
      </c>
      <c r="R55" s="162"/>
      <c r="S55" s="162"/>
      <c r="T55" s="162"/>
      <c r="U55" s="162"/>
      <c r="V55" s="162">
        <f>SUM(V56:V56)</f>
        <v>21.39</v>
      </c>
      <c r="W55" s="162"/>
      <c r="X55" s="162"/>
      <c r="AG55" t="s">
        <v>108</v>
      </c>
    </row>
    <row r="56" spans="1:60" ht="22.5" outlineLevel="1" x14ac:dyDescent="0.2">
      <c r="A56" s="175">
        <v>17</v>
      </c>
      <c r="B56" s="176" t="s">
        <v>179</v>
      </c>
      <c r="C56" s="186" t="s">
        <v>180</v>
      </c>
      <c r="D56" s="177" t="s">
        <v>120</v>
      </c>
      <c r="E56" s="178">
        <v>6.7894800000000002</v>
      </c>
      <c r="F56" s="179"/>
      <c r="G56" s="180">
        <f>ROUND(E56*F56,2)</f>
        <v>0</v>
      </c>
      <c r="H56" s="159"/>
      <c r="I56" s="158">
        <f>ROUND(E56*H56,2)</f>
        <v>0</v>
      </c>
      <c r="J56" s="159"/>
      <c r="K56" s="158">
        <f>ROUND(E56*J56,2)</f>
        <v>0</v>
      </c>
      <c r="L56" s="158">
        <v>21</v>
      </c>
      <c r="M56" s="158">
        <f>G56*(1+L56/100)</f>
        <v>0</v>
      </c>
      <c r="N56" s="158">
        <v>0</v>
      </c>
      <c r="O56" s="158">
        <f>ROUND(E56*N56,2)</f>
        <v>0</v>
      </c>
      <c r="P56" s="158">
        <v>0</v>
      </c>
      <c r="Q56" s="158">
        <f>ROUND(E56*P56,2)</f>
        <v>0</v>
      </c>
      <c r="R56" s="158"/>
      <c r="S56" s="158" t="s">
        <v>112</v>
      </c>
      <c r="T56" s="158" t="s">
        <v>113</v>
      </c>
      <c r="U56" s="158">
        <v>3.15</v>
      </c>
      <c r="V56" s="158">
        <f>ROUND(E56*U56,2)</f>
        <v>21.39</v>
      </c>
      <c r="W56" s="158"/>
      <c r="X56" s="158" t="s">
        <v>181</v>
      </c>
      <c r="Y56" s="148"/>
      <c r="Z56" s="148"/>
      <c r="AA56" s="148"/>
      <c r="AB56" s="148"/>
      <c r="AC56" s="148"/>
      <c r="AD56" s="148"/>
      <c r="AE56" s="148"/>
      <c r="AF56" s="148"/>
      <c r="AG56" s="148" t="s">
        <v>182</v>
      </c>
      <c r="AH56" s="148"/>
      <c r="AI56" s="148"/>
      <c r="AJ56" s="148"/>
      <c r="AK56" s="148"/>
      <c r="AL56" s="148"/>
      <c r="AM56" s="148"/>
      <c r="AN56" s="148"/>
      <c r="AO56" s="148"/>
      <c r="AP56" s="148"/>
      <c r="AQ56" s="148"/>
      <c r="AR56" s="148"/>
      <c r="AS56" s="148"/>
      <c r="AT56" s="148"/>
      <c r="AU56" s="148"/>
      <c r="AV56" s="148"/>
      <c r="AW56" s="148"/>
      <c r="AX56" s="148"/>
      <c r="AY56" s="148"/>
      <c r="AZ56" s="148"/>
      <c r="BA56" s="148"/>
      <c r="BB56" s="148"/>
      <c r="BC56" s="148"/>
      <c r="BD56" s="148"/>
      <c r="BE56" s="148"/>
      <c r="BF56" s="148"/>
      <c r="BG56" s="148"/>
      <c r="BH56" s="148"/>
    </row>
    <row r="57" spans="1:60" x14ac:dyDescent="0.2">
      <c r="A57" s="163" t="s">
        <v>107</v>
      </c>
      <c r="B57" s="164" t="s">
        <v>67</v>
      </c>
      <c r="C57" s="183" t="s">
        <v>68</v>
      </c>
      <c r="D57" s="165"/>
      <c r="E57" s="166"/>
      <c r="F57" s="167"/>
      <c r="G57" s="168">
        <f>SUMIF(AG58:AG59,"&lt;&gt;NOR",G58:G59)</f>
        <v>0</v>
      </c>
      <c r="H57" s="162"/>
      <c r="I57" s="162">
        <f>SUM(I58:I59)</f>
        <v>0</v>
      </c>
      <c r="J57" s="162"/>
      <c r="K57" s="162">
        <f>SUM(K58:K59)</f>
        <v>0</v>
      </c>
      <c r="L57" s="162"/>
      <c r="M57" s="162">
        <f>SUM(M58:M59)</f>
        <v>0</v>
      </c>
      <c r="N57" s="162"/>
      <c r="O57" s="162">
        <f>SUM(O58:O59)</f>
        <v>0</v>
      </c>
      <c r="P57" s="162"/>
      <c r="Q57" s="162">
        <f>SUM(Q58:Q59)</f>
        <v>7.0000000000000007E-2</v>
      </c>
      <c r="R57" s="162"/>
      <c r="S57" s="162"/>
      <c r="T57" s="162"/>
      <c r="U57" s="162"/>
      <c r="V57" s="162">
        <f>SUM(V58:V59)</f>
        <v>0.73</v>
      </c>
      <c r="W57" s="162"/>
      <c r="X57" s="162"/>
      <c r="AG57" t="s">
        <v>108</v>
      </c>
    </row>
    <row r="58" spans="1:60" outlineLevel="1" x14ac:dyDescent="0.2">
      <c r="A58" s="169">
        <v>18</v>
      </c>
      <c r="B58" s="170" t="s">
        <v>183</v>
      </c>
      <c r="C58" s="184" t="s">
        <v>184</v>
      </c>
      <c r="D58" s="171" t="s">
        <v>126</v>
      </c>
      <c r="E58" s="172">
        <v>3.6707999999999998</v>
      </c>
      <c r="F58" s="173"/>
      <c r="G58" s="174">
        <f>ROUND(E58*F58,2)</f>
        <v>0</v>
      </c>
      <c r="H58" s="159"/>
      <c r="I58" s="158">
        <f>ROUND(E58*H58,2)</f>
        <v>0</v>
      </c>
      <c r="J58" s="159"/>
      <c r="K58" s="158">
        <f>ROUND(E58*J58,2)</f>
        <v>0</v>
      </c>
      <c r="L58" s="158">
        <v>21</v>
      </c>
      <c r="M58" s="158">
        <f>G58*(1+L58/100)</f>
        <v>0</v>
      </c>
      <c r="N58" s="158">
        <v>0</v>
      </c>
      <c r="O58" s="158">
        <f>ROUND(E58*N58,2)</f>
        <v>0</v>
      </c>
      <c r="P58" s="158">
        <v>1.7999999999999999E-2</v>
      </c>
      <c r="Q58" s="158">
        <f>ROUND(E58*P58,2)</f>
        <v>7.0000000000000007E-2</v>
      </c>
      <c r="R58" s="158"/>
      <c r="S58" s="158" t="s">
        <v>112</v>
      </c>
      <c r="T58" s="158" t="s">
        <v>113</v>
      </c>
      <c r="U58" s="158">
        <v>0.2</v>
      </c>
      <c r="V58" s="158">
        <f>ROUND(E58*U58,2)</f>
        <v>0.73</v>
      </c>
      <c r="W58" s="158"/>
      <c r="X58" s="158" t="s">
        <v>114</v>
      </c>
      <c r="Y58" s="148"/>
      <c r="Z58" s="148"/>
      <c r="AA58" s="148"/>
      <c r="AB58" s="148"/>
      <c r="AC58" s="148"/>
      <c r="AD58" s="148"/>
      <c r="AE58" s="148"/>
      <c r="AF58" s="148"/>
      <c r="AG58" s="148" t="s">
        <v>115</v>
      </c>
      <c r="AH58" s="148"/>
      <c r="AI58" s="148"/>
      <c r="AJ58" s="148"/>
      <c r="AK58" s="148"/>
      <c r="AL58" s="148"/>
      <c r="AM58" s="148"/>
      <c r="AN58" s="148"/>
      <c r="AO58" s="148"/>
      <c r="AP58" s="148"/>
      <c r="AQ58" s="148"/>
      <c r="AR58" s="148"/>
      <c r="AS58" s="148"/>
      <c r="AT58" s="148"/>
      <c r="AU58" s="148"/>
      <c r="AV58" s="148"/>
      <c r="AW58" s="148"/>
      <c r="AX58" s="148"/>
      <c r="AY58" s="148"/>
      <c r="AZ58" s="148"/>
      <c r="BA58" s="148"/>
      <c r="BB58" s="148"/>
      <c r="BC58" s="148"/>
      <c r="BD58" s="148"/>
      <c r="BE58" s="148"/>
      <c r="BF58" s="148"/>
      <c r="BG58" s="148"/>
      <c r="BH58" s="148"/>
    </row>
    <row r="59" spans="1:60" outlineLevel="1" x14ac:dyDescent="0.2">
      <c r="A59" s="155"/>
      <c r="B59" s="156"/>
      <c r="C59" s="185" t="s">
        <v>185</v>
      </c>
      <c r="D59" s="160"/>
      <c r="E59" s="161">
        <v>3.6707999999999998</v>
      </c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  <c r="R59" s="158"/>
      <c r="S59" s="158"/>
      <c r="T59" s="158"/>
      <c r="U59" s="158"/>
      <c r="V59" s="158"/>
      <c r="W59" s="158"/>
      <c r="X59" s="158"/>
      <c r="Y59" s="148"/>
      <c r="Z59" s="148"/>
      <c r="AA59" s="148"/>
      <c r="AB59" s="148"/>
      <c r="AC59" s="148"/>
      <c r="AD59" s="148"/>
      <c r="AE59" s="148"/>
      <c r="AF59" s="148"/>
      <c r="AG59" s="148" t="s">
        <v>117</v>
      </c>
      <c r="AH59" s="148">
        <v>0</v>
      </c>
      <c r="AI59" s="148"/>
      <c r="AJ59" s="148"/>
      <c r="AK59" s="148"/>
      <c r="AL59" s="148"/>
      <c r="AM59" s="148"/>
      <c r="AN59" s="148"/>
      <c r="AO59" s="148"/>
      <c r="AP59" s="148"/>
      <c r="AQ59" s="148"/>
      <c r="AR59" s="148"/>
      <c r="AS59" s="148"/>
      <c r="AT59" s="148"/>
      <c r="AU59" s="148"/>
      <c r="AV59" s="148"/>
      <c r="AW59" s="148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/>
      <c r="BH59" s="148"/>
    </row>
    <row r="60" spans="1:60" x14ac:dyDescent="0.2">
      <c r="A60" s="163" t="s">
        <v>107</v>
      </c>
      <c r="B60" s="164" t="s">
        <v>69</v>
      </c>
      <c r="C60" s="183" t="s">
        <v>70</v>
      </c>
      <c r="D60" s="165"/>
      <c r="E60" s="166"/>
      <c r="F60" s="167"/>
      <c r="G60" s="168">
        <f>SUMIF(AG61:AG68,"&lt;&gt;NOR",G61:G68)</f>
        <v>0</v>
      </c>
      <c r="H60" s="162"/>
      <c r="I60" s="162">
        <f>SUM(I61:I68)</f>
        <v>0</v>
      </c>
      <c r="J60" s="162"/>
      <c r="K60" s="162">
        <f>SUM(K61:K68)</f>
        <v>0</v>
      </c>
      <c r="L60" s="162"/>
      <c r="M60" s="162">
        <f>SUM(M61:M68)</f>
        <v>0</v>
      </c>
      <c r="N60" s="162"/>
      <c r="O60" s="162">
        <f>SUM(O61:O68)</f>
        <v>0.48</v>
      </c>
      <c r="P60" s="162"/>
      <c r="Q60" s="162">
        <f>SUM(Q61:Q68)</f>
        <v>0</v>
      </c>
      <c r="R60" s="162"/>
      <c r="S60" s="162"/>
      <c r="T60" s="162"/>
      <c r="U60" s="162"/>
      <c r="V60" s="162">
        <f>SUM(V61:V68)</f>
        <v>0</v>
      </c>
      <c r="W60" s="162"/>
      <c r="X60" s="162"/>
      <c r="AG60" t="s">
        <v>108</v>
      </c>
    </row>
    <row r="61" spans="1:60" ht="22.5" outlineLevel="1" x14ac:dyDescent="0.2">
      <c r="A61" s="169">
        <v>19</v>
      </c>
      <c r="B61" s="170" t="s">
        <v>186</v>
      </c>
      <c r="C61" s="184" t="s">
        <v>187</v>
      </c>
      <c r="D61" s="171" t="s">
        <v>188</v>
      </c>
      <c r="E61" s="172">
        <v>4</v>
      </c>
      <c r="F61" s="173"/>
      <c r="G61" s="174">
        <f>ROUND(E61*F61,2)</f>
        <v>0</v>
      </c>
      <c r="H61" s="159"/>
      <c r="I61" s="158">
        <f>ROUND(E61*H61,2)</f>
        <v>0</v>
      </c>
      <c r="J61" s="159"/>
      <c r="K61" s="158">
        <f>ROUND(E61*J61,2)</f>
        <v>0</v>
      </c>
      <c r="L61" s="158">
        <v>21</v>
      </c>
      <c r="M61" s="158">
        <f>G61*(1+L61/100)</f>
        <v>0</v>
      </c>
      <c r="N61" s="158">
        <v>0.12</v>
      </c>
      <c r="O61" s="158">
        <f>ROUND(E61*N61,2)</f>
        <v>0.48</v>
      </c>
      <c r="P61" s="158">
        <v>0</v>
      </c>
      <c r="Q61" s="158">
        <f>ROUND(E61*P61,2)</f>
        <v>0</v>
      </c>
      <c r="R61" s="158"/>
      <c r="S61" s="158" t="s">
        <v>140</v>
      </c>
      <c r="T61" s="158" t="s">
        <v>113</v>
      </c>
      <c r="U61" s="158">
        <v>0</v>
      </c>
      <c r="V61" s="158">
        <f>ROUND(E61*U61,2)</f>
        <v>0</v>
      </c>
      <c r="W61" s="158"/>
      <c r="X61" s="158" t="s">
        <v>114</v>
      </c>
      <c r="Y61" s="148"/>
      <c r="Z61" s="148"/>
      <c r="AA61" s="148"/>
      <c r="AB61" s="148"/>
      <c r="AC61" s="148"/>
      <c r="AD61" s="148"/>
      <c r="AE61" s="148"/>
      <c r="AF61" s="148"/>
      <c r="AG61" s="148" t="s">
        <v>115</v>
      </c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</row>
    <row r="62" spans="1:60" outlineLevel="1" x14ac:dyDescent="0.2">
      <c r="A62" s="155"/>
      <c r="B62" s="156"/>
      <c r="C62" s="185" t="s">
        <v>189</v>
      </c>
      <c r="D62" s="160"/>
      <c r="E62" s="161">
        <v>4</v>
      </c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  <c r="R62" s="158"/>
      <c r="S62" s="158"/>
      <c r="T62" s="158"/>
      <c r="U62" s="158"/>
      <c r="V62" s="158"/>
      <c r="W62" s="158"/>
      <c r="X62" s="158"/>
      <c r="Y62" s="148"/>
      <c r="Z62" s="148"/>
      <c r="AA62" s="148"/>
      <c r="AB62" s="148"/>
      <c r="AC62" s="148"/>
      <c r="AD62" s="148"/>
      <c r="AE62" s="148"/>
      <c r="AF62" s="148"/>
      <c r="AG62" s="148" t="s">
        <v>117</v>
      </c>
      <c r="AH62" s="148">
        <v>0</v>
      </c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</row>
    <row r="63" spans="1:60" outlineLevel="1" x14ac:dyDescent="0.2">
      <c r="A63" s="155"/>
      <c r="B63" s="156"/>
      <c r="C63" s="185" t="s">
        <v>190</v>
      </c>
      <c r="D63" s="160"/>
      <c r="E63" s="161"/>
      <c r="F63" s="158"/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8"/>
      <c r="R63" s="158"/>
      <c r="S63" s="158"/>
      <c r="T63" s="158"/>
      <c r="U63" s="158"/>
      <c r="V63" s="158"/>
      <c r="W63" s="158"/>
      <c r="X63" s="158"/>
      <c r="Y63" s="148"/>
      <c r="Z63" s="148"/>
      <c r="AA63" s="148"/>
      <c r="AB63" s="148"/>
      <c r="AC63" s="148"/>
      <c r="AD63" s="148"/>
      <c r="AE63" s="148"/>
      <c r="AF63" s="148"/>
      <c r="AG63" s="148" t="s">
        <v>117</v>
      </c>
      <c r="AH63" s="148">
        <v>0</v>
      </c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</row>
    <row r="64" spans="1:60" ht="22.5" outlineLevel="1" x14ac:dyDescent="0.2">
      <c r="A64" s="155"/>
      <c r="B64" s="156"/>
      <c r="C64" s="185" t="s">
        <v>191</v>
      </c>
      <c r="D64" s="160"/>
      <c r="E64" s="161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158"/>
      <c r="S64" s="158"/>
      <c r="T64" s="158"/>
      <c r="U64" s="158"/>
      <c r="V64" s="158"/>
      <c r="W64" s="158"/>
      <c r="X64" s="158"/>
      <c r="Y64" s="148"/>
      <c r="Z64" s="148"/>
      <c r="AA64" s="148"/>
      <c r="AB64" s="148"/>
      <c r="AC64" s="148"/>
      <c r="AD64" s="148"/>
      <c r="AE64" s="148"/>
      <c r="AF64" s="148"/>
      <c r="AG64" s="148" t="s">
        <v>117</v>
      </c>
      <c r="AH64" s="148">
        <v>0</v>
      </c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</row>
    <row r="65" spans="1:60" outlineLevel="1" x14ac:dyDescent="0.2">
      <c r="A65" s="155"/>
      <c r="B65" s="156"/>
      <c r="C65" s="185" t="s">
        <v>192</v>
      </c>
      <c r="D65" s="160"/>
      <c r="E65" s="161"/>
      <c r="F65" s="158"/>
      <c r="G65" s="158"/>
      <c r="H65" s="158"/>
      <c r="I65" s="158"/>
      <c r="J65" s="158"/>
      <c r="K65" s="158"/>
      <c r="L65" s="158"/>
      <c r="M65" s="158"/>
      <c r="N65" s="158"/>
      <c r="O65" s="158"/>
      <c r="P65" s="158"/>
      <c r="Q65" s="158"/>
      <c r="R65" s="158"/>
      <c r="S65" s="158"/>
      <c r="T65" s="158"/>
      <c r="U65" s="158"/>
      <c r="V65" s="158"/>
      <c r="W65" s="158"/>
      <c r="X65" s="158"/>
      <c r="Y65" s="148"/>
      <c r="Z65" s="148"/>
      <c r="AA65" s="148"/>
      <c r="AB65" s="148"/>
      <c r="AC65" s="148"/>
      <c r="AD65" s="148"/>
      <c r="AE65" s="148"/>
      <c r="AF65" s="148"/>
      <c r="AG65" s="148" t="s">
        <v>117</v>
      </c>
      <c r="AH65" s="148">
        <v>0</v>
      </c>
      <c r="AI65" s="148"/>
      <c r="AJ65" s="148"/>
      <c r="AK65" s="148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</row>
    <row r="66" spans="1:60" ht="22.5" outlineLevel="1" x14ac:dyDescent="0.2">
      <c r="A66" s="155"/>
      <c r="B66" s="156"/>
      <c r="C66" s="185" t="s">
        <v>193</v>
      </c>
      <c r="D66" s="160"/>
      <c r="E66" s="161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8"/>
      <c r="R66" s="158"/>
      <c r="S66" s="158"/>
      <c r="T66" s="158"/>
      <c r="U66" s="158"/>
      <c r="V66" s="158"/>
      <c r="W66" s="158"/>
      <c r="X66" s="158"/>
      <c r="Y66" s="148"/>
      <c r="Z66" s="148"/>
      <c r="AA66" s="148"/>
      <c r="AB66" s="148"/>
      <c r="AC66" s="148"/>
      <c r="AD66" s="148"/>
      <c r="AE66" s="148"/>
      <c r="AF66" s="148"/>
      <c r="AG66" s="148" t="s">
        <v>117</v>
      </c>
      <c r="AH66" s="148">
        <v>0</v>
      </c>
      <c r="AI66" s="148"/>
      <c r="AJ66" s="148"/>
      <c r="AK66" s="148"/>
      <c r="AL66" s="148"/>
      <c r="AM66" s="148"/>
      <c r="AN66" s="148"/>
      <c r="AO66" s="148"/>
      <c r="AP66" s="148"/>
      <c r="AQ66" s="148"/>
      <c r="AR66" s="148"/>
      <c r="AS66" s="148"/>
      <c r="AT66" s="148"/>
      <c r="AU66" s="148"/>
      <c r="AV66" s="148"/>
      <c r="AW66" s="148"/>
      <c r="AX66" s="148"/>
      <c r="AY66" s="148"/>
      <c r="AZ66" s="148"/>
      <c r="BA66" s="148"/>
      <c r="BB66" s="148"/>
      <c r="BC66" s="148"/>
      <c r="BD66" s="148"/>
      <c r="BE66" s="148"/>
      <c r="BF66" s="148"/>
      <c r="BG66" s="148"/>
      <c r="BH66" s="148"/>
    </row>
    <row r="67" spans="1:60" outlineLevel="1" x14ac:dyDescent="0.2">
      <c r="A67" s="155"/>
      <c r="B67" s="156"/>
      <c r="C67" s="185" t="s">
        <v>194</v>
      </c>
      <c r="D67" s="160"/>
      <c r="E67" s="161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8"/>
      <c r="S67" s="158"/>
      <c r="T67" s="158"/>
      <c r="U67" s="158"/>
      <c r="V67" s="158"/>
      <c r="W67" s="158"/>
      <c r="X67" s="158"/>
      <c r="Y67" s="148"/>
      <c r="Z67" s="148"/>
      <c r="AA67" s="148"/>
      <c r="AB67" s="148"/>
      <c r="AC67" s="148"/>
      <c r="AD67" s="148"/>
      <c r="AE67" s="148"/>
      <c r="AF67" s="148"/>
      <c r="AG67" s="148" t="s">
        <v>117</v>
      </c>
      <c r="AH67" s="148">
        <v>0</v>
      </c>
      <c r="AI67" s="148"/>
      <c r="AJ67" s="148"/>
      <c r="AK67" s="148"/>
      <c r="AL67" s="148"/>
      <c r="AM67" s="148"/>
      <c r="AN67" s="148"/>
      <c r="AO67" s="148"/>
      <c r="AP67" s="148"/>
      <c r="AQ67" s="148"/>
      <c r="AR67" s="148"/>
      <c r="AS67" s="148"/>
      <c r="AT67" s="148"/>
      <c r="AU67" s="148"/>
      <c r="AV67" s="148"/>
      <c r="AW67" s="148"/>
      <c r="AX67" s="148"/>
      <c r="AY67" s="148"/>
      <c r="AZ67" s="148"/>
      <c r="BA67" s="148"/>
      <c r="BB67" s="148"/>
      <c r="BC67" s="148"/>
      <c r="BD67" s="148"/>
      <c r="BE67" s="148"/>
      <c r="BF67" s="148"/>
      <c r="BG67" s="148"/>
      <c r="BH67" s="148"/>
    </row>
    <row r="68" spans="1:60" outlineLevel="1" x14ac:dyDescent="0.2">
      <c r="A68" s="155">
        <v>20</v>
      </c>
      <c r="B68" s="156" t="s">
        <v>195</v>
      </c>
      <c r="C68" s="187" t="s">
        <v>196</v>
      </c>
      <c r="D68" s="157" t="s">
        <v>0</v>
      </c>
      <c r="E68" s="181"/>
      <c r="F68" s="159"/>
      <c r="G68" s="158">
        <f>ROUND(E68*F68,2)</f>
        <v>0</v>
      </c>
      <c r="H68" s="159"/>
      <c r="I68" s="158">
        <f>ROUND(E68*H68,2)</f>
        <v>0</v>
      </c>
      <c r="J68" s="159"/>
      <c r="K68" s="158">
        <f>ROUND(E68*J68,2)</f>
        <v>0</v>
      </c>
      <c r="L68" s="158">
        <v>21</v>
      </c>
      <c r="M68" s="158">
        <f>G68*(1+L68/100)</f>
        <v>0</v>
      </c>
      <c r="N68" s="158">
        <v>0</v>
      </c>
      <c r="O68" s="158">
        <f>ROUND(E68*N68,2)</f>
        <v>0</v>
      </c>
      <c r="P68" s="158">
        <v>0</v>
      </c>
      <c r="Q68" s="158">
        <f>ROUND(E68*P68,2)</f>
        <v>0</v>
      </c>
      <c r="R68" s="158"/>
      <c r="S68" s="158" t="s">
        <v>112</v>
      </c>
      <c r="T68" s="158" t="s">
        <v>113</v>
      </c>
      <c r="U68" s="158">
        <v>0</v>
      </c>
      <c r="V68" s="158">
        <f>ROUND(E68*U68,2)</f>
        <v>0</v>
      </c>
      <c r="W68" s="158"/>
      <c r="X68" s="158" t="s">
        <v>181</v>
      </c>
      <c r="Y68" s="148"/>
      <c r="Z68" s="148"/>
      <c r="AA68" s="148"/>
      <c r="AB68" s="148"/>
      <c r="AC68" s="148"/>
      <c r="AD68" s="148"/>
      <c r="AE68" s="148"/>
      <c r="AF68" s="148"/>
      <c r="AG68" s="148" t="s">
        <v>182</v>
      </c>
      <c r="AH68" s="148"/>
      <c r="AI68" s="148"/>
      <c r="AJ68" s="148"/>
      <c r="AK68" s="148"/>
      <c r="AL68" s="148"/>
      <c r="AM68" s="148"/>
      <c r="AN68" s="148"/>
      <c r="AO68" s="148"/>
      <c r="AP68" s="148"/>
      <c r="AQ68" s="148"/>
      <c r="AR68" s="148"/>
      <c r="AS68" s="148"/>
      <c r="AT68" s="148"/>
      <c r="AU68" s="148"/>
      <c r="AV68" s="148"/>
      <c r="AW68" s="148"/>
      <c r="AX68" s="148"/>
      <c r="AY68" s="148"/>
      <c r="AZ68" s="148"/>
      <c r="BA68" s="148"/>
      <c r="BB68" s="148"/>
      <c r="BC68" s="148"/>
      <c r="BD68" s="148"/>
      <c r="BE68" s="148"/>
      <c r="BF68" s="148"/>
      <c r="BG68" s="148"/>
      <c r="BH68" s="148"/>
    </row>
    <row r="69" spans="1:60" x14ac:dyDescent="0.2">
      <c r="A69" s="163" t="s">
        <v>107</v>
      </c>
      <c r="B69" s="164" t="s">
        <v>71</v>
      </c>
      <c r="C69" s="183" t="s">
        <v>72</v>
      </c>
      <c r="D69" s="165"/>
      <c r="E69" s="166"/>
      <c r="F69" s="167"/>
      <c r="G69" s="168">
        <f>SUMIF(AG70:AG71,"&lt;&gt;NOR",G70:G71)</f>
        <v>0</v>
      </c>
      <c r="H69" s="162"/>
      <c r="I69" s="162">
        <f>SUM(I70:I71)</f>
        <v>0</v>
      </c>
      <c r="J69" s="162"/>
      <c r="K69" s="162">
        <f>SUM(K70:K71)</f>
        <v>0</v>
      </c>
      <c r="L69" s="162"/>
      <c r="M69" s="162">
        <f>SUM(M70:M71)</f>
        <v>0</v>
      </c>
      <c r="N69" s="162"/>
      <c r="O69" s="162">
        <f>SUM(O70:O71)</f>
        <v>0</v>
      </c>
      <c r="P69" s="162"/>
      <c r="Q69" s="162">
        <f>SUM(Q70:Q71)</f>
        <v>0</v>
      </c>
      <c r="R69" s="162"/>
      <c r="S69" s="162"/>
      <c r="T69" s="162"/>
      <c r="U69" s="162"/>
      <c r="V69" s="162">
        <f>SUM(V70:V71)</f>
        <v>0</v>
      </c>
      <c r="W69" s="162"/>
      <c r="X69" s="162"/>
      <c r="AG69" t="s">
        <v>108</v>
      </c>
    </row>
    <row r="70" spans="1:60" outlineLevel="1" x14ac:dyDescent="0.2">
      <c r="A70" s="169">
        <v>21</v>
      </c>
      <c r="B70" s="170" t="s">
        <v>197</v>
      </c>
      <c r="C70" s="184" t="s">
        <v>198</v>
      </c>
      <c r="D70" s="171" t="s">
        <v>199</v>
      </c>
      <c r="E70" s="172">
        <v>4</v>
      </c>
      <c r="F70" s="173"/>
      <c r="G70" s="174">
        <f>ROUND(E70*F70,2)</f>
        <v>0</v>
      </c>
      <c r="H70" s="159"/>
      <c r="I70" s="158">
        <f>ROUND(E70*H70,2)</f>
        <v>0</v>
      </c>
      <c r="J70" s="159"/>
      <c r="K70" s="158">
        <f>ROUND(E70*J70,2)</f>
        <v>0</v>
      </c>
      <c r="L70" s="158">
        <v>21</v>
      </c>
      <c r="M70" s="158">
        <f>G70*(1+L70/100)</f>
        <v>0</v>
      </c>
      <c r="N70" s="158">
        <v>2.9999999999999997E-4</v>
      </c>
      <c r="O70" s="158">
        <f>ROUND(E70*N70,2)</f>
        <v>0</v>
      </c>
      <c r="P70" s="158">
        <v>0</v>
      </c>
      <c r="Q70" s="158">
        <f>ROUND(E70*P70,2)</f>
        <v>0</v>
      </c>
      <c r="R70" s="158"/>
      <c r="S70" s="158" t="s">
        <v>140</v>
      </c>
      <c r="T70" s="158" t="s">
        <v>113</v>
      </c>
      <c r="U70" s="158">
        <v>0</v>
      </c>
      <c r="V70" s="158">
        <f>ROUND(E70*U70,2)</f>
        <v>0</v>
      </c>
      <c r="W70" s="158"/>
      <c r="X70" s="158" t="s">
        <v>114</v>
      </c>
      <c r="Y70" s="148"/>
      <c r="Z70" s="148"/>
      <c r="AA70" s="148"/>
      <c r="AB70" s="148"/>
      <c r="AC70" s="148"/>
      <c r="AD70" s="148"/>
      <c r="AE70" s="148"/>
      <c r="AF70" s="148"/>
      <c r="AG70" s="148" t="s">
        <v>115</v>
      </c>
      <c r="AH70" s="148"/>
      <c r="AI70" s="148"/>
      <c r="AJ70" s="148"/>
      <c r="AK70" s="148"/>
      <c r="AL70" s="148"/>
      <c r="AM70" s="148"/>
      <c r="AN70" s="148"/>
      <c r="AO70" s="148"/>
      <c r="AP70" s="148"/>
      <c r="AQ70" s="148"/>
      <c r="AR70" s="148"/>
      <c r="AS70" s="148"/>
      <c r="AT70" s="148"/>
      <c r="AU70" s="148"/>
      <c r="AV70" s="148"/>
      <c r="AW70" s="148"/>
      <c r="AX70" s="148"/>
      <c r="AY70" s="148"/>
      <c r="AZ70" s="148"/>
      <c r="BA70" s="148"/>
      <c r="BB70" s="148"/>
      <c r="BC70" s="148"/>
      <c r="BD70" s="148"/>
      <c r="BE70" s="148"/>
      <c r="BF70" s="148"/>
      <c r="BG70" s="148"/>
      <c r="BH70" s="148"/>
    </row>
    <row r="71" spans="1:60" outlineLevel="1" x14ac:dyDescent="0.2">
      <c r="A71" s="155"/>
      <c r="B71" s="156"/>
      <c r="C71" s="185" t="s">
        <v>200</v>
      </c>
      <c r="D71" s="160"/>
      <c r="E71" s="161">
        <v>4</v>
      </c>
      <c r="F71" s="158"/>
      <c r="G71" s="158"/>
      <c r="H71" s="158"/>
      <c r="I71" s="158"/>
      <c r="J71" s="158"/>
      <c r="K71" s="158"/>
      <c r="L71" s="158"/>
      <c r="M71" s="158"/>
      <c r="N71" s="158"/>
      <c r="O71" s="158"/>
      <c r="P71" s="158"/>
      <c r="Q71" s="158"/>
      <c r="R71" s="158"/>
      <c r="S71" s="158"/>
      <c r="T71" s="158"/>
      <c r="U71" s="158"/>
      <c r="V71" s="158"/>
      <c r="W71" s="158"/>
      <c r="X71" s="158"/>
      <c r="Y71" s="148"/>
      <c r="Z71" s="148"/>
      <c r="AA71" s="148"/>
      <c r="AB71" s="148"/>
      <c r="AC71" s="148"/>
      <c r="AD71" s="148"/>
      <c r="AE71" s="148"/>
      <c r="AF71" s="148"/>
      <c r="AG71" s="148" t="s">
        <v>117</v>
      </c>
      <c r="AH71" s="148">
        <v>0</v>
      </c>
      <c r="AI71" s="148"/>
      <c r="AJ71" s="148"/>
      <c r="AK71" s="148"/>
      <c r="AL71" s="148"/>
      <c r="AM71" s="148"/>
      <c r="AN71" s="148"/>
      <c r="AO71" s="148"/>
      <c r="AP71" s="148"/>
      <c r="AQ71" s="148"/>
      <c r="AR71" s="148"/>
      <c r="AS71" s="148"/>
      <c r="AT71" s="148"/>
      <c r="AU71" s="148"/>
      <c r="AV71" s="148"/>
      <c r="AW71" s="148"/>
      <c r="AX71" s="148"/>
      <c r="AY71" s="148"/>
      <c r="AZ71" s="148"/>
      <c r="BA71" s="148"/>
      <c r="BB71" s="148"/>
      <c r="BC71" s="148"/>
      <c r="BD71" s="148"/>
      <c r="BE71" s="148"/>
      <c r="BF71" s="148"/>
      <c r="BG71" s="148"/>
      <c r="BH71" s="148"/>
    </row>
    <row r="72" spans="1:60" x14ac:dyDescent="0.2">
      <c r="A72" s="163" t="s">
        <v>107</v>
      </c>
      <c r="B72" s="164" t="s">
        <v>73</v>
      </c>
      <c r="C72" s="183" t="s">
        <v>74</v>
      </c>
      <c r="D72" s="165"/>
      <c r="E72" s="166"/>
      <c r="F72" s="167"/>
      <c r="G72" s="168">
        <f>SUMIF(AG73:AG74,"&lt;&gt;NOR",G73:G74)</f>
        <v>0</v>
      </c>
      <c r="H72" s="162"/>
      <c r="I72" s="162">
        <f>SUM(I73:I74)</f>
        <v>0</v>
      </c>
      <c r="J72" s="162"/>
      <c r="K72" s="162">
        <f>SUM(K73:K74)</f>
        <v>0</v>
      </c>
      <c r="L72" s="162"/>
      <c r="M72" s="162">
        <f>SUM(M73:M74)</f>
        <v>0</v>
      </c>
      <c r="N72" s="162"/>
      <c r="O72" s="162">
        <f>SUM(O73:O74)</f>
        <v>0</v>
      </c>
      <c r="P72" s="162"/>
      <c r="Q72" s="162">
        <f>SUM(Q73:Q74)</f>
        <v>0.04</v>
      </c>
      <c r="R72" s="162"/>
      <c r="S72" s="162"/>
      <c r="T72" s="162"/>
      <c r="U72" s="162"/>
      <c r="V72" s="162">
        <f>SUM(V73:V74)</f>
        <v>3.72</v>
      </c>
      <c r="W72" s="162"/>
      <c r="X72" s="162"/>
      <c r="AG72" t="s">
        <v>108</v>
      </c>
    </row>
    <row r="73" spans="1:60" ht="33.75" outlineLevel="1" x14ac:dyDescent="0.2">
      <c r="A73" s="169">
        <v>22</v>
      </c>
      <c r="B73" s="170" t="s">
        <v>201</v>
      </c>
      <c r="C73" s="184" t="s">
        <v>202</v>
      </c>
      <c r="D73" s="171" t="s">
        <v>203</v>
      </c>
      <c r="E73" s="172">
        <v>3.8396400000000002</v>
      </c>
      <c r="F73" s="173"/>
      <c r="G73" s="174">
        <f>ROUND(E73*F73,2)</f>
        <v>0</v>
      </c>
      <c r="H73" s="159"/>
      <c r="I73" s="158">
        <f>ROUND(E73*H73,2)</f>
        <v>0</v>
      </c>
      <c r="J73" s="159"/>
      <c r="K73" s="158">
        <f>ROUND(E73*J73,2)</f>
        <v>0</v>
      </c>
      <c r="L73" s="158">
        <v>21</v>
      </c>
      <c r="M73" s="158">
        <f>G73*(1+L73/100)</f>
        <v>0</v>
      </c>
      <c r="N73" s="158">
        <v>1.1900000000000001E-3</v>
      </c>
      <c r="O73" s="158">
        <f>ROUND(E73*N73,2)</f>
        <v>0</v>
      </c>
      <c r="P73" s="158">
        <v>0.01</v>
      </c>
      <c r="Q73" s="158">
        <f>ROUND(E73*P73,2)</f>
        <v>0.04</v>
      </c>
      <c r="R73" s="158"/>
      <c r="S73" s="158" t="s">
        <v>140</v>
      </c>
      <c r="T73" s="158" t="s">
        <v>113</v>
      </c>
      <c r="U73" s="158">
        <v>0.97</v>
      </c>
      <c r="V73" s="158">
        <f>ROUND(E73*U73,2)</f>
        <v>3.72</v>
      </c>
      <c r="W73" s="158"/>
      <c r="X73" s="158" t="s">
        <v>114</v>
      </c>
      <c r="Y73" s="148"/>
      <c r="Z73" s="148"/>
      <c r="AA73" s="148"/>
      <c r="AB73" s="148"/>
      <c r="AC73" s="148"/>
      <c r="AD73" s="148"/>
      <c r="AE73" s="148"/>
      <c r="AF73" s="148"/>
      <c r="AG73" s="148" t="s">
        <v>115</v>
      </c>
      <c r="AH73" s="148"/>
      <c r="AI73" s="148"/>
      <c r="AJ73" s="148"/>
      <c r="AK73" s="148"/>
      <c r="AL73" s="148"/>
      <c r="AM73" s="148"/>
      <c r="AN73" s="148"/>
      <c r="AO73" s="148"/>
      <c r="AP73" s="148"/>
      <c r="AQ73" s="148"/>
      <c r="AR73" s="148"/>
      <c r="AS73" s="148"/>
      <c r="AT73" s="148"/>
      <c r="AU73" s="148"/>
      <c r="AV73" s="148"/>
      <c r="AW73" s="148"/>
      <c r="AX73" s="148"/>
      <c r="AY73" s="148"/>
      <c r="AZ73" s="148"/>
      <c r="BA73" s="148"/>
      <c r="BB73" s="148"/>
      <c r="BC73" s="148"/>
      <c r="BD73" s="148"/>
      <c r="BE73" s="148"/>
      <c r="BF73" s="148"/>
      <c r="BG73" s="148"/>
      <c r="BH73" s="148"/>
    </row>
    <row r="74" spans="1:60" ht="22.5" outlineLevel="1" x14ac:dyDescent="0.2">
      <c r="A74" s="155"/>
      <c r="B74" s="156"/>
      <c r="C74" s="185" t="s">
        <v>204</v>
      </c>
      <c r="D74" s="160"/>
      <c r="E74" s="161">
        <v>3.8396400000000002</v>
      </c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  <c r="Q74" s="158"/>
      <c r="R74" s="158"/>
      <c r="S74" s="158"/>
      <c r="T74" s="158"/>
      <c r="U74" s="158"/>
      <c r="V74" s="158"/>
      <c r="W74" s="158"/>
      <c r="X74" s="158"/>
      <c r="Y74" s="148"/>
      <c r="Z74" s="148"/>
      <c r="AA74" s="148"/>
      <c r="AB74" s="148"/>
      <c r="AC74" s="148"/>
      <c r="AD74" s="148"/>
      <c r="AE74" s="148"/>
      <c r="AF74" s="148"/>
      <c r="AG74" s="148" t="s">
        <v>117</v>
      </c>
      <c r="AH74" s="148">
        <v>0</v>
      </c>
      <c r="AI74" s="148"/>
      <c r="AJ74" s="148"/>
      <c r="AK74" s="148"/>
      <c r="AL74" s="148"/>
      <c r="AM74" s="148"/>
      <c r="AN74" s="148"/>
      <c r="AO74" s="148"/>
      <c r="AP74" s="148"/>
      <c r="AQ74" s="148"/>
      <c r="AR74" s="148"/>
      <c r="AS74" s="148"/>
      <c r="AT74" s="148"/>
      <c r="AU74" s="148"/>
      <c r="AV74" s="148"/>
      <c r="AW74" s="148"/>
      <c r="AX74" s="148"/>
      <c r="AY74" s="148"/>
      <c r="AZ74" s="148"/>
      <c r="BA74" s="148"/>
      <c r="BB74" s="148"/>
      <c r="BC74" s="148"/>
      <c r="BD74" s="148"/>
      <c r="BE74" s="148"/>
      <c r="BF74" s="148"/>
      <c r="BG74" s="148"/>
      <c r="BH74" s="148"/>
    </row>
    <row r="75" spans="1:60" x14ac:dyDescent="0.2">
      <c r="A75" s="163" t="s">
        <v>107</v>
      </c>
      <c r="B75" s="164" t="s">
        <v>75</v>
      </c>
      <c r="C75" s="183" t="s">
        <v>76</v>
      </c>
      <c r="D75" s="165"/>
      <c r="E75" s="166"/>
      <c r="F75" s="167"/>
      <c r="G75" s="168">
        <f>SUMIF(AG76:AG79,"&lt;&gt;NOR",G76:G79)</f>
        <v>0</v>
      </c>
      <c r="H75" s="162"/>
      <c r="I75" s="162">
        <f>SUM(I76:I79)</f>
        <v>0</v>
      </c>
      <c r="J75" s="162"/>
      <c r="K75" s="162">
        <f>SUM(K76:K79)</f>
        <v>0</v>
      </c>
      <c r="L75" s="162"/>
      <c r="M75" s="162">
        <f>SUM(M76:M79)</f>
        <v>0</v>
      </c>
      <c r="N75" s="162"/>
      <c r="O75" s="162">
        <f>SUM(O76:O79)</f>
        <v>0.01</v>
      </c>
      <c r="P75" s="162"/>
      <c r="Q75" s="162">
        <f>SUM(Q76:Q79)</f>
        <v>0</v>
      </c>
      <c r="R75" s="162"/>
      <c r="S75" s="162"/>
      <c r="T75" s="162"/>
      <c r="U75" s="162"/>
      <c r="V75" s="162">
        <f>SUM(V76:V79)</f>
        <v>3.09</v>
      </c>
      <c r="W75" s="162"/>
      <c r="X75" s="162"/>
      <c r="AG75" t="s">
        <v>108</v>
      </c>
    </row>
    <row r="76" spans="1:60" outlineLevel="1" x14ac:dyDescent="0.2">
      <c r="A76" s="169">
        <v>23</v>
      </c>
      <c r="B76" s="170" t="s">
        <v>205</v>
      </c>
      <c r="C76" s="184" t="s">
        <v>206</v>
      </c>
      <c r="D76" s="171" t="s">
        <v>126</v>
      </c>
      <c r="E76" s="172">
        <v>23</v>
      </c>
      <c r="F76" s="173"/>
      <c r="G76" s="174">
        <f>ROUND(E76*F76,2)</f>
        <v>0</v>
      </c>
      <c r="H76" s="159"/>
      <c r="I76" s="158">
        <f>ROUND(E76*H76,2)</f>
        <v>0</v>
      </c>
      <c r="J76" s="159"/>
      <c r="K76" s="158">
        <f>ROUND(E76*J76,2)</f>
        <v>0</v>
      </c>
      <c r="L76" s="158">
        <v>21</v>
      </c>
      <c r="M76" s="158">
        <f>G76*(1+L76/100)</f>
        <v>0</v>
      </c>
      <c r="N76" s="158">
        <v>6.9999999999999994E-5</v>
      </c>
      <c r="O76" s="158">
        <f>ROUND(E76*N76,2)</f>
        <v>0</v>
      </c>
      <c r="P76" s="158">
        <v>0</v>
      </c>
      <c r="Q76" s="158">
        <f>ROUND(E76*P76,2)</f>
        <v>0</v>
      </c>
      <c r="R76" s="158"/>
      <c r="S76" s="158" t="s">
        <v>112</v>
      </c>
      <c r="T76" s="158" t="s">
        <v>113</v>
      </c>
      <c r="U76" s="158">
        <v>3.2480000000000002E-2</v>
      </c>
      <c r="V76" s="158">
        <f>ROUND(E76*U76,2)</f>
        <v>0.75</v>
      </c>
      <c r="W76" s="158"/>
      <c r="X76" s="158" t="s">
        <v>114</v>
      </c>
      <c r="Y76" s="148"/>
      <c r="Z76" s="148"/>
      <c r="AA76" s="148"/>
      <c r="AB76" s="148"/>
      <c r="AC76" s="148"/>
      <c r="AD76" s="148"/>
      <c r="AE76" s="148"/>
      <c r="AF76" s="148"/>
      <c r="AG76" s="148" t="s">
        <v>115</v>
      </c>
      <c r="AH76" s="148"/>
      <c r="AI76" s="148"/>
      <c r="AJ76" s="148"/>
      <c r="AK76" s="148"/>
      <c r="AL76" s="148"/>
      <c r="AM76" s="148"/>
      <c r="AN76" s="148"/>
      <c r="AO76" s="148"/>
      <c r="AP76" s="148"/>
      <c r="AQ76" s="148"/>
      <c r="AR76" s="148"/>
      <c r="AS76" s="148"/>
      <c r="AT76" s="148"/>
      <c r="AU76" s="148"/>
      <c r="AV76" s="148"/>
      <c r="AW76" s="148"/>
      <c r="AX76" s="148"/>
      <c r="AY76" s="148"/>
      <c r="AZ76" s="148"/>
      <c r="BA76" s="148"/>
      <c r="BB76" s="148"/>
      <c r="BC76" s="148"/>
      <c r="BD76" s="148"/>
      <c r="BE76" s="148"/>
      <c r="BF76" s="148"/>
      <c r="BG76" s="148"/>
      <c r="BH76" s="148"/>
    </row>
    <row r="77" spans="1:60" outlineLevel="1" x14ac:dyDescent="0.2">
      <c r="A77" s="155"/>
      <c r="B77" s="156"/>
      <c r="C77" s="185" t="s">
        <v>207</v>
      </c>
      <c r="D77" s="160"/>
      <c r="E77" s="161">
        <v>23</v>
      </c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  <c r="R77" s="158"/>
      <c r="S77" s="158"/>
      <c r="T77" s="158"/>
      <c r="U77" s="158"/>
      <c r="V77" s="158"/>
      <c r="W77" s="158"/>
      <c r="X77" s="158"/>
      <c r="Y77" s="148"/>
      <c r="Z77" s="148"/>
      <c r="AA77" s="148"/>
      <c r="AB77" s="148"/>
      <c r="AC77" s="148"/>
      <c r="AD77" s="148"/>
      <c r="AE77" s="148"/>
      <c r="AF77" s="148"/>
      <c r="AG77" s="148" t="s">
        <v>117</v>
      </c>
      <c r="AH77" s="148">
        <v>0</v>
      </c>
      <c r="AI77" s="148"/>
      <c r="AJ77" s="148"/>
      <c r="AK77" s="148"/>
      <c r="AL77" s="148"/>
      <c r="AM77" s="148"/>
      <c r="AN77" s="148"/>
      <c r="AO77" s="148"/>
      <c r="AP77" s="148"/>
      <c r="AQ77" s="148"/>
      <c r="AR77" s="148"/>
      <c r="AS77" s="148"/>
      <c r="AT77" s="148"/>
      <c r="AU77" s="148"/>
      <c r="AV77" s="148"/>
      <c r="AW77" s="148"/>
      <c r="AX77" s="148"/>
      <c r="AY77" s="148"/>
      <c r="AZ77" s="148"/>
      <c r="BA77" s="148"/>
      <c r="BB77" s="148"/>
      <c r="BC77" s="148"/>
      <c r="BD77" s="148"/>
      <c r="BE77" s="148"/>
      <c r="BF77" s="148"/>
      <c r="BG77" s="148"/>
      <c r="BH77" s="148"/>
    </row>
    <row r="78" spans="1:60" outlineLevel="1" x14ac:dyDescent="0.2">
      <c r="A78" s="169">
        <v>24</v>
      </c>
      <c r="B78" s="170" t="s">
        <v>208</v>
      </c>
      <c r="C78" s="184" t="s">
        <v>209</v>
      </c>
      <c r="D78" s="171" t="s">
        <v>126</v>
      </c>
      <c r="E78" s="172">
        <v>23</v>
      </c>
      <c r="F78" s="173"/>
      <c r="G78" s="174">
        <f>ROUND(E78*F78,2)</f>
        <v>0</v>
      </c>
      <c r="H78" s="159"/>
      <c r="I78" s="158">
        <f>ROUND(E78*H78,2)</f>
        <v>0</v>
      </c>
      <c r="J78" s="159"/>
      <c r="K78" s="158">
        <f>ROUND(E78*J78,2)</f>
        <v>0</v>
      </c>
      <c r="L78" s="158">
        <v>21</v>
      </c>
      <c r="M78" s="158">
        <f>G78*(1+L78/100)</f>
        <v>0</v>
      </c>
      <c r="N78" s="158">
        <v>2.2000000000000001E-4</v>
      </c>
      <c r="O78" s="158">
        <f>ROUND(E78*N78,2)</f>
        <v>0.01</v>
      </c>
      <c r="P78" s="158">
        <v>0</v>
      </c>
      <c r="Q78" s="158">
        <f>ROUND(E78*P78,2)</f>
        <v>0</v>
      </c>
      <c r="R78" s="158"/>
      <c r="S78" s="158" t="s">
        <v>112</v>
      </c>
      <c r="T78" s="158" t="s">
        <v>113</v>
      </c>
      <c r="U78" s="158">
        <v>0.10191</v>
      </c>
      <c r="V78" s="158">
        <f>ROUND(E78*U78,2)</f>
        <v>2.34</v>
      </c>
      <c r="W78" s="158"/>
      <c r="X78" s="158" t="s">
        <v>114</v>
      </c>
      <c r="Y78" s="148"/>
      <c r="Z78" s="148"/>
      <c r="AA78" s="148"/>
      <c r="AB78" s="148"/>
      <c r="AC78" s="148"/>
      <c r="AD78" s="148"/>
      <c r="AE78" s="148"/>
      <c r="AF78" s="148"/>
      <c r="AG78" s="148" t="s">
        <v>115</v>
      </c>
      <c r="AH78" s="148"/>
      <c r="AI78" s="148"/>
      <c r="AJ78" s="148"/>
      <c r="AK78" s="148"/>
      <c r="AL78" s="148"/>
      <c r="AM78" s="148"/>
      <c r="AN78" s="148"/>
      <c r="AO78" s="148"/>
      <c r="AP78" s="148"/>
      <c r="AQ78" s="148"/>
      <c r="AR78" s="148"/>
      <c r="AS78" s="148"/>
      <c r="AT78" s="148"/>
      <c r="AU78" s="148"/>
      <c r="AV78" s="148"/>
      <c r="AW78" s="148"/>
      <c r="AX78" s="148"/>
      <c r="AY78" s="148"/>
      <c r="AZ78" s="148"/>
      <c r="BA78" s="148"/>
      <c r="BB78" s="148"/>
      <c r="BC78" s="148"/>
      <c r="BD78" s="148"/>
      <c r="BE78" s="148"/>
      <c r="BF78" s="148"/>
      <c r="BG78" s="148"/>
      <c r="BH78" s="148"/>
    </row>
    <row r="79" spans="1:60" outlineLevel="1" x14ac:dyDescent="0.2">
      <c r="A79" s="155"/>
      <c r="B79" s="156"/>
      <c r="C79" s="185" t="s">
        <v>210</v>
      </c>
      <c r="D79" s="160"/>
      <c r="E79" s="161">
        <v>23</v>
      </c>
      <c r="F79" s="158"/>
      <c r="G79" s="158"/>
      <c r="H79" s="158"/>
      <c r="I79" s="158"/>
      <c r="J79" s="158"/>
      <c r="K79" s="158"/>
      <c r="L79" s="158"/>
      <c r="M79" s="158"/>
      <c r="N79" s="158"/>
      <c r="O79" s="158"/>
      <c r="P79" s="158"/>
      <c r="Q79" s="158"/>
      <c r="R79" s="158"/>
      <c r="S79" s="158"/>
      <c r="T79" s="158"/>
      <c r="U79" s="158"/>
      <c r="V79" s="158"/>
      <c r="W79" s="158"/>
      <c r="X79" s="158"/>
      <c r="Y79" s="148"/>
      <c r="Z79" s="148"/>
      <c r="AA79" s="148"/>
      <c r="AB79" s="148"/>
      <c r="AC79" s="148"/>
      <c r="AD79" s="148"/>
      <c r="AE79" s="148"/>
      <c r="AF79" s="148"/>
      <c r="AG79" s="148" t="s">
        <v>117</v>
      </c>
      <c r="AH79" s="148">
        <v>0</v>
      </c>
      <c r="AI79" s="148"/>
      <c r="AJ79" s="148"/>
      <c r="AK79" s="148"/>
      <c r="AL79" s="148"/>
      <c r="AM79" s="148"/>
      <c r="AN79" s="148"/>
      <c r="AO79" s="148"/>
      <c r="AP79" s="148"/>
      <c r="AQ79" s="148"/>
      <c r="AR79" s="148"/>
      <c r="AS79" s="148"/>
      <c r="AT79" s="148"/>
      <c r="AU79" s="148"/>
      <c r="AV79" s="148"/>
      <c r="AW79" s="148"/>
      <c r="AX79" s="148"/>
      <c r="AY79" s="148"/>
      <c r="AZ79" s="148"/>
      <c r="BA79" s="148"/>
      <c r="BB79" s="148"/>
      <c r="BC79" s="148"/>
      <c r="BD79" s="148"/>
      <c r="BE79" s="148"/>
      <c r="BF79" s="148"/>
      <c r="BG79" s="148"/>
      <c r="BH79" s="148"/>
    </row>
    <row r="80" spans="1:60" x14ac:dyDescent="0.2">
      <c r="A80" s="163" t="s">
        <v>107</v>
      </c>
      <c r="B80" s="164" t="s">
        <v>77</v>
      </c>
      <c r="C80" s="183" t="s">
        <v>78</v>
      </c>
      <c r="D80" s="165"/>
      <c r="E80" s="166"/>
      <c r="F80" s="167"/>
      <c r="G80" s="168">
        <f>SUMIF(AG81:AG90,"&lt;&gt;NOR",G81:G90)</f>
        <v>0</v>
      </c>
      <c r="H80" s="162"/>
      <c r="I80" s="162">
        <f>SUM(I81:I90)</f>
        <v>0</v>
      </c>
      <c r="J80" s="162"/>
      <c r="K80" s="162">
        <f>SUM(K81:K90)</f>
        <v>0</v>
      </c>
      <c r="L80" s="162"/>
      <c r="M80" s="162">
        <f>SUM(M81:M90)</f>
        <v>0</v>
      </c>
      <c r="N80" s="162"/>
      <c r="O80" s="162">
        <f>SUM(O81:O90)</f>
        <v>0</v>
      </c>
      <c r="P80" s="162"/>
      <c r="Q80" s="162">
        <f>SUM(Q81:Q90)</f>
        <v>0</v>
      </c>
      <c r="R80" s="162"/>
      <c r="S80" s="162"/>
      <c r="T80" s="162"/>
      <c r="U80" s="162"/>
      <c r="V80" s="162">
        <f>SUM(V81:V90)</f>
        <v>9.77</v>
      </c>
      <c r="W80" s="162"/>
      <c r="X80" s="162"/>
      <c r="AG80" t="s">
        <v>108</v>
      </c>
    </row>
    <row r="81" spans="1:60" outlineLevel="1" x14ac:dyDescent="0.2">
      <c r="A81" s="169">
        <v>25</v>
      </c>
      <c r="B81" s="170" t="s">
        <v>211</v>
      </c>
      <c r="C81" s="184" t="s">
        <v>212</v>
      </c>
      <c r="D81" s="171" t="s">
        <v>120</v>
      </c>
      <c r="E81" s="172">
        <v>0.46206999999999998</v>
      </c>
      <c r="F81" s="173"/>
      <c r="G81" s="174">
        <f>ROUND(E81*F81,2)</f>
        <v>0</v>
      </c>
      <c r="H81" s="159"/>
      <c r="I81" s="158">
        <f>ROUND(E81*H81,2)</f>
        <v>0</v>
      </c>
      <c r="J81" s="159"/>
      <c r="K81" s="158">
        <f>ROUND(E81*J81,2)</f>
        <v>0</v>
      </c>
      <c r="L81" s="158">
        <v>21</v>
      </c>
      <c r="M81" s="158">
        <f>G81*(1+L81/100)</f>
        <v>0</v>
      </c>
      <c r="N81" s="158">
        <v>0</v>
      </c>
      <c r="O81" s="158">
        <f>ROUND(E81*N81,2)</f>
        <v>0</v>
      </c>
      <c r="P81" s="158">
        <v>0</v>
      </c>
      <c r="Q81" s="158">
        <f>ROUND(E81*P81,2)</f>
        <v>0</v>
      </c>
      <c r="R81" s="158"/>
      <c r="S81" s="158" t="s">
        <v>112</v>
      </c>
      <c r="T81" s="158" t="s">
        <v>113</v>
      </c>
      <c r="U81" s="158">
        <v>0</v>
      </c>
      <c r="V81" s="158">
        <f>ROUND(E81*U81,2)</f>
        <v>0</v>
      </c>
      <c r="W81" s="158"/>
      <c r="X81" s="158" t="s">
        <v>114</v>
      </c>
      <c r="Y81" s="148"/>
      <c r="Z81" s="148"/>
      <c r="AA81" s="148"/>
      <c r="AB81" s="148"/>
      <c r="AC81" s="148"/>
      <c r="AD81" s="148"/>
      <c r="AE81" s="148"/>
      <c r="AF81" s="148"/>
      <c r="AG81" s="148" t="s">
        <v>115</v>
      </c>
      <c r="AH81" s="148"/>
      <c r="AI81" s="148"/>
      <c r="AJ81" s="148"/>
      <c r="AK81" s="148"/>
      <c r="AL81" s="148"/>
      <c r="AM81" s="148"/>
      <c r="AN81" s="148"/>
      <c r="AO81" s="148"/>
      <c r="AP81" s="148"/>
      <c r="AQ81" s="148"/>
      <c r="AR81" s="148"/>
      <c r="AS81" s="148"/>
      <c r="AT81" s="148"/>
      <c r="AU81" s="148"/>
      <c r="AV81" s="148"/>
      <c r="AW81" s="148"/>
      <c r="AX81" s="148"/>
      <c r="AY81" s="148"/>
      <c r="AZ81" s="148"/>
      <c r="BA81" s="148"/>
      <c r="BB81" s="148"/>
      <c r="BC81" s="148"/>
      <c r="BD81" s="148"/>
      <c r="BE81" s="148"/>
      <c r="BF81" s="148"/>
      <c r="BG81" s="148"/>
      <c r="BH81" s="148"/>
    </row>
    <row r="82" spans="1:60" outlineLevel="1" x14ac:dyDescent="0.2">
      <c r="A82" s="155"/>
      <c r="B82" s="156"/>
      <c r="C82" s="185" t="s">
        <v>213</v>
      </c>
      <c r="D82" s="160"/>
      <c r="E82" s="161">
        <v>0.39600000000000002</v>
      </c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  <c r="R82" s="158"/>
      <c r="S82" s="158"/>
      <c r="T82" s="158"/>
      <c r="U82" s="158"/>
      <c r="V82" s="158"/>
      <c r="W82" s="158"/>
      <c r="X82" s="158"/>
      <c r="Y82" s="148"/>
      <c r="Z82" s="148"/>
      <c r="AA82" s="148"/>
      <c r="AB82" s="148"/>
      <c r="AC82" s="148"/>
      <c r="AD82" s="148"/>
      <c r="AE82" s="148"/>
      <c r="AF82" s="148"/>
      <c r="AG82" s="148" t="s">
        <v>117</v>
      </c>
      <c r="AH82" s="148">
        <v>0</v>
      </c>
      <c r="AI82" s="148"/>
      <c r="AJ82" s="148"/>
      <c r="AK82" s="148"/>
      <c r="AL82" s="148"/>
      <c r="AM82" s="148"/>
      <c r="AN82" s="148"/>
      <c r="AO82" s="148"/>
      <c r="AP82" s="148"/>
      <c r="AQ82" s="148"/>
      <c r="AR82" s="148"/>
      <c r="AS82" s="148"/>
      <c r="AT82" s="148"/>
      <c r="AU82" s="148"/>
      <c r="AV82" s="148"/>
      <c r="AW82" s="148"/>
      <c r="AX82" s="148"/>
      <c r="AY82" s="148"/>
      <c r="AZ82" s="148"/>
      <c r="BA82" s="148"/>
      <c r="BB82" s="148"/>
      <c r="BC82" s="148"/>
      <c r="BD82" s="148"/>
      <c r="BE82" s="148"/>
      <c r="BF82" s="148"/>
      <c r="BG82" s="148"/>
      <c r="BH82" s="148"/>
    </row>
    <row r="83" spans="1:60" outlineLevel="1" x14ac:dyDescent="0.2">
      <c r="A83" s="155"/>
      <c r="B83" s="156"/>
      <c r="C83" s="185" t="s">
        <v>214</v>
      </c>
      <c r="D83" s="160"/>
      <c r="E83" s="161">
        <v>6.6070000000000004E-2</v>
      </c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/>
      <c r="Q83" s="158"/>
      <c r="R83" s="158"/>
      <c r="S83" s="158"/>
      <c r="T83" s="158"/>
      <c r="U83" s="158"/>
      <c r="V83" s="158"/>
      <c r="W83" s="158"/>
      <c r="X83" s="158"/>
      <c r="Y83" s="148"/>
      <c r="Z83" s="148"/>
      <c r="AA83" s="148"/>
      <c r="AB83" s="148"/>
      <c r="AC83" s="148"/>
      <c r="AD83" s="148"/>
      <c r="AE83" s="148"/>
      <c r="AF83" s="148"/>
      <c r="AG83" s="148" t="s">
        <v>117</v>
      </c>
      <c r="AH83" s="148">
        <v>0</v>
      </c>
      <c r="AI83" s="148"/>
      <c r="AJ83" s="148"/>
      <c r="AK83" s="148"/>
      <c r="AL83" s="148"/>
      <c r="AM83" s="148"/>
      <c r="AN83" s="148"/>
      <c r="AO83" s="148"/>
      <c r="AP83" s="148"/>
      <c r="AQ83" s="148"/>
      <c r="AR83" s="148"/>
      <c r="AS83" s="148"/>
      <c r="AT83" s="148"/>
      <c r="AU83" s="148"/>
      <c r="AV83" s="148"/>
      <c r="AW83" s="148"/>
      <c r="AX83" s="148"/>
      <c r="AY83" s="148"/>
      <c r="AZ83" s="148"/>
      <c r="BA83" s="148"/>
      <c r="BB83" s="148"/>
      <c r="BC83" s="148"/>
      <c r="BD83" s="148"/>
      <c r="BE83" s="148"/>
      <c r="BF83" s="148"/>
      <c r="BG83" s="148"/>
      <c r="BH83" s="148"/>
    </row>
    <row r="84" spans="1:60" outlineLevel="1" x14ac:dyDescent="0.2">
      <c r="A84" s="175">
        <v>26</v>
      </c>
      <c r="B84" s="176" t="s">
        <v>215</v>
      </c>
      <c r="C84" s="186" t="s">
        <v>216</v>
      </c>
      <c r="D84" s="177" t="s">
        <v>120</v>
      </c>
      <c r="E84" s="178">
        <v>2.07497</v>
      </c>
      <c r="F84" s="179"/>
      <c r="G84" s="180">
        <f t="shared" ref="G84:G90" si="0">ROUND(E84*F84,2)</f>
        <v>0</v>
      </c>
      <c r="H84" s="159"/>
      <c r="I84" s="158">
        <f t="shared" ref="I84:I90" si="1">ROUND(E84*H84,2)</f>
        <v>0</v>
      </c>
      <c r="J84" s="159"/>
      <c r="K84" s="158">
        <f t="shared" ref="K84:K90" si="2">ROUND(E84*J84,2)</f>
        <v>0</v>
      </c>
      <c r="L84" s="158">
        <v>21</v>
      </c>
      <c r="M84" s="158">
        <f t="shared" ref="M84:M90" si="3">G84*(1+L84/100)</f>
        <v>0</v>
      </c>
      <c r="N84" s="158">
        <v>0</v>
      </c>
      <c r="O84" s="158">
        <f t="shared" ref="O84:O90" si="4">ROUND(E84*N84,2)</f>
        <v>0</v>
      </c>
      <c r="P84" s="158">
        <v>0</v>
      </c>
      <c r="Q84" s="158">
        <f t="shared" ref="Q84:Q90" si="5">ROUND(E84*P84,2)</f>
        <v>0</v>
      </c>
      <c r="R84" s="158"/>
      <c r="S84" s="158" t="s">
        <v>140</v>
      </c>
      <c r="T84" s="158" t="s">
        <v>113</v>
      </c>
      <c r="U84" s="158">
        <v>1.2</v>
      </c>
      <c r="V84" s="158">
        <f t="shared" ref="V84:V90" si="6">ROUND(E84*U84,2)</f>
        <v>2.4900000000000002</v>
      </c>
      <c r="W84" s="158"/>
      <c r="X84" s="158" t="s">
        <v>217</v>
      </c>
      <c r="Y84" s="148"/>
      <c r="Z84" s="148"/>
      <c r="AA84" s="148"/>
      <c r="AB84" s="148"/>
      <c r="AC84" s="148"/>
      <c r="AD84" s="148"/>
      <c r="AE84" s="148"/>
      <c r="AF84" s="148"/>
      <c r="AG84" s="148" t="s">
        <v>218</v>
      </c>
      <c r="AH84" s="148"/>
      <c r="AI84" s="148"/>
      <c r="AJ84" s="148"/>
      <c r="AK84" s="148"/>
      <c r="AL84" s="148"/>
      <c r="AM84" s="148"/>
      <c r="AN84" s="148"/>
      <c r="AO84" s="148"/>
      <c r="AP84" s="148"/>
      <c r="AQ84" s="148"/>
      <c r="AR84" s="148"/>
      <c r="AS84" s="148"/>
      <c r="AT84" s="148"/>
      <c r="AU84" s="148"/>
      <c r="AV84" s="148"/>
      <c r="AW84" s="148"/>
      <c r="AX84" s="148"/>
      <c r="AY84" s="148"/>
      <c r="AZ84" s="148"/>
      <c r="BA84" s="148"/>
      <c r="BB84" s="148"/>
      <c r="BC84" s="148"/>
      <c r="BD84" s="148"/>
      <c r="BE84" s="148"/>
      <c r="BF84" s="148"/>
      <c r="BG84" s="148"/>
      <c r="BH84" s="148"/>
    </row>
    <row r="85" spans="1:60" outlineLevel="1" x14ac:dyDescent="0.2">
      <c r="A85" s="175">
        <v>27</v>
      </c>
      <c r="B85" s="176" t="s">
        <v>219</v>
      </c>
      <c r="C85" s="186" t="s">
        <v>220</v>
      </c>
      <c r="D85" s="177" t="s">
        <v>120</v>
      </c>
      <c r="E85" s="178">
        <v>2.07497</v>
      </c>
      <c r="F85" s="179"/>
      <c r="G85" s="180">
        <f t="shared" si="0"/>
        <v>0</v>
      </c>
      <c r="H85" s="159"/>
      <c r="I85" s="158">
        <f t="shared" si="1"/>
        <v>0</v>
      </c>
      <c r="J85" s="159"/>
      <c r="K85" s="158">
        <f t="shared" si="2"/>
        <v>0</v>
      </c>
      <c r="L85" s="158">
        <v>21</v>
      </c>
      <c r="M85" s="158">
        <f t="shared" si="3"/>
        <v>0</v>
      </c>
      <c r="N85" s="158">
        <v>0</v>
      </c>
      <c r="O85" s="158">
        <f t="shared" si="4"/>
        <v>0</v>
      </c>
      <c r="P85" s="158">
        <v>0</v>
      </c>
      <c r="Q85" s="158">
        <f t="shared" si="5"/>
        <v>0</v>
      </c>
      <c r="R85" s="158"/>
      <c r="S85" s="158" t="s">
        <v>112</v>
      </c>
      <c r="T85" s="158" t="s">
        <v>113</v>
      </c>
      <c r="U85" s="158">
        <v>1.972</v>
      </c>
      <c r="V85" s="158">
        <f t="shared" si="6"/>
        <v>4.09</v>
      </c>
      <c r="W85" s="158"/>
      <c r="X85" s="158" t="s">
        <v>217</v>
      </c>
      <c r="Y85" s="148"/>
      <c r="Z85" s="148"/>
      <c r="AA85" s="148"/>
      <c r="AB85" s="148"/>
      <c r="AC85" s="148"/>
      <c r="AD85" s="148"/>
      <c r="AE85" s="148"/>
      <c r="AF85" s="148"/>
      <c r="AG85" s="148" t="s">
        <v>218</v>
      </c>
      <c r="AH85" s="148"/>
      <c r="AI85" s="148"/>
      <c r="AJ85" s="148"/>
      <c r="AK85" s="148"/>
      <c r="AL85" s="148"/>
      <c r="AM85" s="148"/>
      <c r="AN85" s="148"/>
      <c r="AO85" s="148"/>
      <c r="AP85" s="148"/>
      <c r="AQ85" s="148"/>
      <c r="AR85" s="148"/>
      <c r="AS85" s="148"/>
      <c r="AT85" s="148"/>
      <c r="AU85" s="148"/>
      <c r="AV85" s="148"/>
      <c r="AW85" s="148"/>
      <c r="AX85" s="148"/>
      <c r="AY85" s="148"/>
      <c r="AZ85" s="148"/>
      <c r="BA85" s="148"/>
      <c r="BB85" s="148"/>
      <c r="BC85" s="148"/>
      <c r="BD85" s="148"/>
      <c r="BE85" s="148"/>
      <c r="BF85" s="148"/>
      <c r="BG85" s="148"/>
      <c r="BH85" s="148"/>
    </row>
    <row r="86" spans="1:60" outlineLevel="1" x14ac:dyDescent="0.2">
      <c r="A86" s="175">
        <v>28</v>
      </c>
      <c r="B86" s="176" t="s">
        <v>221</v>
      </c>
      <c r="C86" s="186" t="s">
        <v>222</v>
      </c>
      <c r="D86" s="177" t="s">
        <v>120</v>
      </c>
      <c r="E86" s="178">
        <v>2.07497</v>
      </c>
      <c r="F86" s="179"/>
      <c r="G86" s="180">
        <f t="shared" si="0"/>
        <v>0</v>
      </c>
      <c r="H86" s="159"/>
      <c r="I86" s="158">
        <f t="shared" si="1"/>
        <v>0</v>
      </c>
      <c r="J86" s="159"/>
      <c r="K86" s="158">
        <f t="shared" si="2"/>
        <v>0</v>
      </c>
      <c r="L86" s="158">
        <v>21</v>
      </c>
      <c r="M86" s="158">
        <f t="shared" si="3"/>
        <v>0</v>
      </c>
      <c r="N86" s="158">
        <v>0</v>
      </c>
      <c r="O86" s="158">
        <f t="shared" si="4"/>
        <v>0</v>
      </c>
      <c r="P86" s="158">
        <v>0</v>
      </c>
      <c r="Q86" s="158">
        <f t="shared" si="5"/>
        <v>0</v>
      </c>
      <c r="R86" s="158"/>
      <c r="S86" s="158" t="s">
        <v>112</v>
      </c>
      <c r="T86" s="158" t="s">
        <v>113</v>
      </c>
      <c r="U86" s="158">
        <v>0.49</v>
      </c>
      <c r="V86" s="158">
        <f t="shared" si="6"/>
        <v>1.02</v>
      </c>
      <c r="W86" s="158"/>
      <c r="X86" s="158" t="s">
        <v>217</v>
      </c>
      <c r="Y86" s="148"/>
      <c r="Z86" s="148"/>
      <c r="AA86" s="148"/>
      <c r="AB86" s="148"/>
      <c r="AC86" s="148"/>
      <c r="AD86" s="148"/>
      <c r="AE86" s="148"/>
      <c r="AF86" s="148"/>
      <c r="AG86" s="148" t="s">
        <v>218</v>
      </c>
      <c r="AH86" s="148"/>
      <c r="AI86" s="148"/>
      <c r="AJ86" s="148"/>
      <c r="AK86" s="148"/>
      <c r="AL86" s="148"/>
      <c r="AM86" s="148"/>
      <c r="AN86" s="148"/>
      <c r="AO86" s="148"/>
      <c r="AP86" s="148"/>
      <c r="AQ86" s="148"/>
      <c r="AR86" s="148"/>
      <c r="AS86" s="148"/>
      <c r="AT86" s="148"/>
      <c r="AU86" s="148"/>
      <c r="AV86" s="148"/>
      <c r="AW86" s="148"/>
      <c r="AX86" s="148"/>
      <c r="AY86" s="148"/>
      <c r="AZ86" s="148"/>
      <c r="BA86" s="148"/>
      <c r="BB86" s="148"/>
      <c r="BC86" s="148"/>
      <c r="BD86" s="148"/>
      <c r="BE86" s="148"/>
      <c r="BF86" s="148"/>
      <c r="BG86" s="148"/>
      <c r="BH86" s="148"/>
    </row>
    <row r="87" spans="1:60" outlineLevel="1" x14ac:dyDescent="0.2">
      <c r="A87" s="175">
        <v>29</v>
      </c>
      <c r="B87" s="176" t="s">
        <v>223</v>
      </c>
      <c r="C87" s="186" t="s">
        <v>224</v>
      </c>
      <c r="D87" s="177" t="s">
        <v>120</v>
      </c>
      <c r="E87" s="178">
        <v>33.199579999999997</v>
      </c>
      <c r="F87" s="179"/>
      <c r="G87" s="180">
        <f t="shared" si="0"/>
        <v>0</v>
      </c>
      <c r="H87" s="159"/>
      <c r="I87" s="158">
        <f t="shared" si="1"/>
        <v>0</v>
      </c>
      <c r="J87" s="159"/>
      <c r="K87" s="158">
        <f t="shared" si="2"/>
        <v>0</v>
      </c>
      <c r="L87" s="158">
        <v>21</v>
      </c>
      <c r="M87" s="158">
        <f t="shared" si="3"/>
        <v>0</v>
      </c>
      <c r="N87" s="158">
        <v>0</v>
      </c>
      <c r="O87" s="158">
        <f t="shared" si="4"/>
        <v>0</v>
      </c>
      <c r="P87" s="158">
        <v>0</v>
      </c>
      <c r="Q87" s="158">
        <f t="shared" si="5"/>
        <v>0</v>
      </c>
      <c r="R87" s="158"/>
      <c r="S87" s="158" t="s">
        <v>112</v>
      </c>
      <c r="T87" s="158" t="s">
        <v>113</v>
      </c>
      <c r="U87" s="158">
        <v>0</v>
      </c>
      <c r="V87" s="158">
        <f t="shared" si="6"/>
        <v>0</v>
      </c>
      <c r="W87" s="158"/>
      <c r="X87" s="158" t="s">
        <v>217</v>
      </c>
      <c r="Y87" s="148"/>
      <c r="Z87" s="148"/>
      <c r="AA87" s="148"/>
      <c r="AB87" s="148"/>
      <c r="AC87" s="148"/>
      <c r="AD87" s="148"/>
      <c r="AE87" s="148"/>
      <c r="AF87" s="148"/>
      <c r="AG87" s="148" t="s">
        <v>218</v>
      </c>
      <c r="AH87" s="148"/>
      <c r="AI87" s="148"/>
      <c r="AJ87" s="148"/>
      <c r="AK87" s="148"/>
      <c r="AL87" s="148"/>
      <c r="AM87" s="148"/>
      <c r="AN87" s="148"/>
      <c r="AO87" s="148"/>
      <c r="AP87" s="148"/>
      <c r="AQ87" s="148"/>
      <c r="AR87" s="148"/>
      <c r="AS87" s="148"/>
      <c r="AT87" s="148"/>
      <c r="AU87" s="148"/>
      <c r="AV87" s="148"/>
      <c r="AW87" s="148"/>
      <c r="AX87" s="148"/>
      <c r="AY87" s="148"/>
      <c r="AZ87" s="148"/>
      <c r="BA87" s="148"/>
      <c r="BB87" s="148"/>
      <c r="BC87" s="148"/>
      <c r="BD87" s="148"/>
      <c r="BE87" s="148"/>
      <c r="BF87" s="148"/>
      <c r="BG87" s="148"/>
      <c r="BH87" s="148"/>
    </row>
    <row r="88" spans="1:60" outlineLevel="1" x14ac:dyDescent="0.2">
      <c r="A88" s="175">
        <v>30</v>
      </c>
      <c r="B88" s="176" t="s">
        <v>225</v>
      </c>
      <c r="C88" s="186" t="s">
        <v>226</v>
      </c>
      <c r="D88" s="177" t="s">
        <v>120</v>
      </c>
      <c r="E88" s="178">
        <v>2.07497</v>
      </c>
      <c r="F88" s="179"/>
      <c r="G88" s="180">
        <f t="shared" si="0"/>
        <v>0</v>
      </c>
      <c r="H88" s="159"/>
      <c r="I88" s="158">
        <f t="shared" si="1"/>
        <v>0</v>
      </c>
      <c r="J88" s="159"/>
      <c r="K88" s="158">
        <f t="shared" si="2"/>
        <v>0</v>
      </c>
      <c r="L88" s="158">
        <v>21</v>
      </c>
      <c r="M88" s="158">
        <f t="shared" si="3"/>
        <v>0</v>
      </c>
      <c r="N88" s="158">
        <v>0</v>
      </c>
      <c r="O88" s="158">
        <f t="shared" si="4"/>
        <v>0</v>
      </c>
      <c r="P88" s="158">
        <v>0</v>
      </c>
      <c r="Q88" s="158">
        <f t="shared" si="5"/>
        <v>0</v>
      </c>
      <c r="R88" s="158"/>
      <c r="S88" s="158" t="s">
        <v>112</v>
      </c>
      <c r="T88" s="158" t="s">
        <v>113</v>
      </c>
      <c r="U88" s="158">
        <v>0.94</v>
      </c>
      <c r="V88" s="158">
        <f t="shared" si="6"/>
        <v>1.95</v>
      </c>
      <c r="W88" s="158"/>
      <c r="X88" s="158" t="s">
        <v>217</v>
      </c>
      <c r="Y88" s="148"/>
      <c r="Z88" s="148"/>
      <c r="AA88" s="148"/>
      <c r="AB88" s="148"/>
      <c r="AC88" s="148"/>
      <c r="AD88" s="148"/>
      <c r="AE88" s="148"/>
      <c r="AF88" s="148"/>
      <c r="AG88" s="148" t="s">
        <v>218</v>
      </c>
      <c r="AH88" s="148"/>
      <c r="AI88" s="148"/>
      <c r="AJ88" s="148"/>
      <c r="AK88" s="148"/>
      <c r="AL88" s="148"/>
      <c r="AM88" s="148"/>
      <c r="AN88" s="148"/>
      <c r="AO88" s="148"/>
      <c r="AP88" s="148"/>
      <c r="AQ88" s="148"/>
      <c r="AR88" s="148"/>
      <c r="AS88" s="148"/>
      <c r="AT88" s="148"/>
      <c r="AU88" s="148"/>
      <c r="AV88" s="148"/>
      <c r="AW88" s="148"/>
      <c r="AX88" s="148"/>
      <c r="AY88" s="148"/>
      <c r="AZ88" s="148"/>
      <c r="BA88" s="148"/>
      <c r="BB88" s="148"/>
      <c r="BC88" s="148"/>
      <c r="BD88" s="148"/>
      <c r="BE88" s="148"/>
      <c r="BF88" s="148"/>
      <c r="BG88" s="148"/>
      <c r="BH88" s="148"/>
    </row>
    <row r="89" spans="1:60" outlineLevel="1" x14ac:dyDescent="0.2">
      <c r="A89" s="175">
        <v>31</v>
      </c>
      <c r="B89" s="176" t="s">
        <v>227</v>
      </c>
      <c r="C89" s="186" t="s">
        <v>228</v>
      </c>
      <c r="D89" s="177" t="s">
        <v>120</v>
      </c>
      <c r="E89" s="178">
        <v>2.07497</v>
      </c>
      <c r="F89" s="179"/>
      <c r="G89" s="180">
        <f t="shared" si="0"/>
        <v>0</v>
      </c>
      <c r="H89" s="159"/>
      <c r="I89" s="158">
        <f t="shared" si="1"/>
        <v>0</v>
      </c>
      <c r="J89" s="159"/>
      <c r="K89" s="158">
        <f t="shared" si="2"/>
        <v>0</v>
      </c>
      <c r="L89" s="158">
        <v>21</v>
      </c>
      <c r="M89" s="158">
        <f t="shared" si="3"/>
        <v>0</v>
      </c>
      <c r="N89" s="158">
        <v>0</v>
      </c>
      <c r="O89" s="158">
        <f t="shared" si="4"/>
        <v>0</v>
      </c>
      <c r="P89" s="158">
        <v>0</v>
      </c>
      <c r="Q89" s="158">
        <f t="shared" si="5"/>
        <v>0</v>
      </c>
      <c r="R89" s="158"/>
      <c r="S89" s="158" t="s">
        <v>112</v>
      </c>
      <c r="T89" s="158" t="s">
        <v>113</v>
      </c>
      <c r="U89" s="158">
        <v>0.105</v>
      </c>
      <c r="V89" s="158">
        <f t="shared" si="6"/>
        <v>0.22</v>
      </c>
      <c r="W89" s="158"/>
      <c r="X89" s="158" t="s">
        <v>217</v>
      </c>
      <c r="Y89" s="148"/>
      <c r="Z89" s="148"/>
      <c r="AA89" s="148"/>
      <c r="AB89" s="148"/>
      <c r="AC89" s="148"/>
      <c r="AD89" s="148"/>
      <c r="AE89" s="148"/>
      <c r="AF89" s="148"/>
      <c r="AG89" s="148" t="s">
        <v>218</v>
      </c>
      <c r="AH89" s="148"/>
      <c r="AI89" s="148"/>
      <c r="AJ89" s="148"/>
      <c r="AK89" s="148"/>
      <c r="AL89" s="148"/>
      <c r="AM89" s="148"/>
      <c r="AN89" s="148"/>
      <c r="AO89" s="148"/>
      <c r="AP89" s="148"/>
      <c r="AQ89" s="148"/>
      <c r="AR89" s="148"/>
      <c r="AS89" s="148"/>
      <c r="AT89" s="148"/>
      <c r="AU89" s="148"/>
      <c r="AV89" s="148"/>
      <c r="AW89" s="148"/>
      <c r="AX89" s="148"/>
      <c r="AY89" s="148"/>
      <c r="AZ89" s="148"/>
      <c r="BA89" s="148"/>
      <c r="BB89" s="148"/>
      <c r="BC89" s="148"/>
      <c r="BD89" s="148"/>
      <c r="BE89" s="148"/>
      <c r="BF89" s="148"/>
      <c r="BG89" s="148"/>
      <c r="BH89" s="148"/>
    </row>
    <row r="90" spans="1:60" outlineLevel="1" x14ac:dyDescent="0.2">
      <c r="A90" s="175">
        <v>32</v>
      </c>
      <c r="B90" s="176" t="s">
        <v>229</v>
      </c>
      <c r="C90" s="186" t="s">
        <v>230</v>
      </c>
      <c r="D90" s="177" t="s">
        <v>120</v>
      </c>
      <c r="E90" s="178">
        <v>2.07497</v>
      </c>
      <c r="F90" s="179"/>
      <c r="G90" s="180">
        <f t="shared" si="0"/>
        <v>0</v>
      </c>
      <c r="H90" s="159"/>
      <c r="I90" s="158">
        <f t="shared" si="1"/>
        <v>0</v>
      </c>
      <c r="J90" s="159"/>
      <c r="K90" s="158">
        <f t="shared" si="2"/>
        <v>0</v>
      </c>
      <c r="L90" s="158">
        <v>21</v>
      </c>
      <c r="M90" s="158">
        <f t="shared" si="3"/>
        <v>0</v>
      </c>
      <c r="N90" s="158">
        <v>0</v>
      </c>
      <c r="O90" s="158">
        <f t="shared" si="4"/>
        <v>0</v>
      </c>
      <c r="P90" s="158">
        <v>0</v>
      </c>
      <c r="Q90" s="158">
        <f t="shared" si="5"/>
        <v>0</v>
      </c>
      <c r="R90" s="158"/>
      <c r="S90" s="158" t="s">
        <v>112</v>
      </c>
      <c r="T90" s="158" t="s">
        <v>113</v>
      </c>
      <c r="U90" s="158">
        <v>0</v>
      </c>
      <c r="V90" s="158">
        <f t="shared" si="6"/>
        <v>0</v>
      </c>
      <c r="W90" s="158"/>
      <c r="X90" s="158" t="s">
        <v>217</v>
      </c>
      <c r="Y90" s="148"/>
      <c r="Z90" s="148"/>
      <c r="AA90" s="148"/>
      <c r="AB90" s="148"/>
      <c r="AC90" s="148"/>
      <c r="AD90" s="148"/>
      <c r="AE90" s="148"/>
      <c r="AF90" s="148"/>
      <c r="AG90" s="148" t="s">
        <v>218</v>
      </c>
      <c r="AH90" s="148"/>
      <c r="AI90" s="148"/>
      <c r="AJ90" s="148"/>
      <c r="AK90" s="148"/>
      <c r="AL90" s="148"/>
      <c r="AM90" s="148"/>
      <c r="AN90" s="148"/>
      <c r="AO90" s="148"/>
      <c r="AP90" s="148"/>
      <c r="AQ90" s="148"/>
      <c r="AR90" s="148"/>
      <c r="AS90" s="148"/>
      <c r="AT90" s="148"/>
      <c r="AU90" s="148"/>
      <c r="AV90" s="148"/>
      <c r="AW90" s="148"/>
      <c r="AX90" s="148"/>
      <c r="AY90" s="148"/>
      <c r="AZ90" s="148"/>
      <c r="BA90" s="148"/>
      <c r="BB90" s="148"/>
      <c r="BC90" s="148"/>
      <c r="BD90" s="148"/>
      <c r="BE90" s="148"/>
      <c r="BF90" s="148"/>
      <c r="BG90" s="148"/>
      <c r="BH90" s="148"/>
    </row>
    <row r="91" spans="1:60" x14ac:dyDescent="0.2">
      <c r="A91" s="163" t="s">
        <v>107</v>
      </c>
      <c r="B91" s="164" t="s">
        <v>80</v>
      </c>
      <c r="C91" s="183" t="s">
        <v>29</v>
      </c>
      <c r="D91" s="165"/>
      <c r="E91" s="166"/>
      <c r="F91" s="167"/>
      <c r="G91" s="168">
        <f>SUMIF(AG92:AG92,"&lt;&gt;NOR",G92:G92)</f>
        <v>0</v>
      </c>
      <c r="H91" s="162"/>
      <c r="I91" s="162">
        <f>SUM(I92:I92)</f>
        <v>0</v>
      </c>
      <c r="J91" s="162"/>
      <c r="K91" s="162">
        <f>SUM(K92:K92)</f>
        <v>0</v>
      </c>
      <c r="L91" s="162"/>
      <c r="M91" s="162">
        <f>SUM(M92:M92)</f>
        <v>0</v>
      </c>
      <c r="N91" s="162"/>
      <c r="O91" s="162">
        <f>SUM(O92:O92)</f>
        <v>0</v>
      </c>
      <c r="P91" s="162"/>
      <c r="Q91" s="162">
        <f>SUM(Q92:Q92)</f>
        <v>0</v>
      </c>
      <c r="R91" s="162"/>
      <c r="S91" s="162"/>
      <c r="T91" s="162"/>
      <c r="U91" s="162"/>
      <c r="V91" s="162">
        <f>SUM(V92:V92)</f>
        <v>0</v>
      </c>
      <c r="W91" s="162"/>
      <c r="X91" s="162"/>
      <c r="AG91" t="s">
        <v>108</v>
      </c>
    </row>
    <row r="92" spans="1:60" outlineLevel="1" x14ac:dyDescent="0.2">
      <c r="A92" s="169">
        <v>33</v>
      </c>
      <c r="B92" s="170" t="s">
        <v>231</v>
      </c>
      <c r="C92" s="184" t="s">
        <v>232</v>
      </c>
      <c r="D92" s="171" t="s">
        <v>233</v>
      </c>
      <c r="E92" s="172">
        <v>1</v>
      </c>
      <c r="F92" s="173"/>
      <c r="G92" s="174">
        <f>ROUND(E92*F92,2)</f>
        <v>0</v>
      </c>
      <c r="H92" s="159"/>
      <c r="I92" s="158">
        <f>ROUND(E92*H92,2)</f>
        <v>0</v>
      </c>
      <c r="J92" s="159"/>
      <c r="K92" s="158">
        <f>ROUND(E92*J92,2)</f>
        <v>0</v>
      </c>
      <c r="L92" s="158">
        <v>21</v>
      </c>
      <c r="M92" s="158">
        <f>G92*(1+L92/100)</f>
        <v>0</v>
      </c>
      <c r="N92" s="158">
        <v>0</v>
      </c>
      <c r="O92" s="158">
        <f>ROUND(E92*N92,2)</f>
        <v>0</v>
      </c>
      <c r="P92" s="158">
        <v>0</v>
      </c>
      <c r="Q92" s="158">
        <f>ROUND(E92*P92,2)</f>
        <v>0</v>
      </c>
      <c r="R92" s="158"/>
      <c r="S92" s="158" t="s">
        <v>112</v>
      </c>
      <c r="T92" s="158" t="s">
        <v>113</v>
      </c>
      <c r="U92" s="158">
        <v>0</v>
      </c>
      <c r="V92" s="158">
        <f>ROUND(E92*U92,2)</f>
        <v>0</v>
      </c>
      <c r="W92" s="158"/>
      <c r="X92" s="158" t="s">
        <v>234</v>
      </c>
      <c r="Y92" s="148"/>
      <c r="Z92" s="148"/>
      <c r="AA92" s="148"/>
      <c r="AB92" s="148"/>
      <c r="AC92" s="148"/>
      <c r="AD92" s="148"/>
      <c r="AE92" s="148"/>
      <c r="AF92" s="148"/>
      <c r="AG92" s="148" t="s">
        <v>235</v>
      </c>
      <c r="AH92" s="148"/>
      <c r="AI92" s="148"/>
      <c r="AJ92" s="148"/>
      <c r="AK92" s="148"/>
      <c r="AL92" s="148"/>
      <c r="AM92" s="148"/>
      <c r="AN92" s="148"/>
      <c r="AO92" s="148"/>
      <c r="AP92" s="148"/>
      <c r="AQ92" s="148"/>
      <c r="AR92" s="148"/>
      <c r="AS92" s="148"/>
      <c r="AT92" s="148"/>
      <c r="AU92" s="148"/>
      <c r="AV92" s="148"/>
      <c r="AW92" s="148"/>
      <c r="AX92" s="148"/>
      <c r="AY92" s="148"/>
      <c r="AZ92" s="148"/>
      <c r="BA92" s="148"/>
      <c r="BB92" s="148"/>
      <c r="BC92" s="148"/>
      <c r="BD92" s="148"/>
      <c r="BE92" s="148"/>
      <c r="BF92" s="148"/>
      <c r="BG92" s="148"/>
      <c r="BH92" s="148"/>
    </row>
    <row r="93" spans="1:60" x14ac:dyDescent="0.2">
      <c r="A93" s="3"/>
      <c r="B93" s="4"/>
      <c r="C93" s="188"/>
      <c r="D93" s="6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AE93">
        <v>15</v>
      </c>
      <c r="AF93">
        <v>21</v>
      </c>
      <c r="AG93" t="s">
        <v>94</v>
      </c>
    </row>
    <row r="94" spans="1:60" x14ac:dyDescent="0.2">
      <c r="A94" s="151"/>
      <c r="B94" s="152" t="s">
        <v>31</v>
      </c>
      <c r="C94" s="189"/>
      <c r="D94" s="153"/>
      <c r="E94" s="154"/>
      <c r="F94" s="154"/>
      <c r="G94" s="182">
        <f>G8+G24+G35+G38+G42+G55+G57+G60+G69+G72+G75+G80+G91</f>
        <v>0</v>
      </c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AE94">
        <f>SUMIF(L7:L92,AE93,G7:G92)</f>
        <v>0</v>
      </c>
      <c r="AF94">
        <f>SUMIF(L7:L92,AF93,G7:G92)</f>
        <v>0</v>
      </c>
      <c r="AG94" t="s">
        <v>236</v>
      </c>
    </row>
    <row r="95" spans="1:60" x14ac:dyDescent="0.2">
      <c r="A95" s="3"/>
      <c r="B95" s="4"/>
      <c r="C95" s="188"/>
      <c r="D95" s="6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60" x14ac:dyDescent="0.2">
      <c r="A96" s="3"/>
      <c r="B96" s="4"/>
      <c r="C96" s="188"/>
      <c r="D96" s="6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33" x14ac:dyDescent="0.2">
      <c r="A97" s="255" t="s">
        <v>237</v>
      </c>
      <c r="B97" s="255"/>
      <c r="C97" s="256"/>
      <c r="D97" s="6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33" x14ac:dyDescent="0.2">
      <c r="A98" s="257"/>
      <c r="B98" s="258"/>
      <c r="C98" s="259"/>
      <c r="D98" s="258"/>
      <c r="E98" s="258"/>
      <c r="F98" s="258"/>
      <c r="G98" s="260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AG98" t="s">
        <v>238</v>
      </c>
    </row>
    <row r="99" spans="1:33" x14ac:dyDescent="0.2">
      <c r="A99" s="261"/>
      <c r="B99" s="262"/>
      <c r="C99" s="263"/>
      <c r="D99" s="262"/>
      <c r="E99" s="262"/>
      <c r="F99" s="262"/>
      <c r="G99" s="264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33" x14ac:dyDescent="0.2">
      <c r="A100" s="261"/>
      <c r="B100" s="262"/>
      <c r="C100" s="263"/>
      <c r="D100" s="262"/>
      <c r="E100" s="262"/>
      <c r="F100" s="262"/>
      <c r="G100" s="264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33" x14ac:dyDescent="0.2">
      <c r="A101" s="261"/>
      <c r="B101" s="262"/>
      <c r="C101" s="263"/>
      <c r="D101" s="262"/>
      <c r="E101" s="262"/>
      <c r="F101" s="262"/>
      <c r="G101" s="264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33" x14ac:dyDescent="0.2">
      <c r="A102" s="265"/>
      <c r="B102" s="266"/>
      <c r="C102" s="267"/>
      <c r="D102" s="266"/>
      <c r="E102" s="266"/>
      <c r="F102" s="266"/>
      <c r="G102" s="268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33" x14ac:dyDescent="0.2">
      <c r="A103" s="3"/>
      <c r="B103" s="4"/>
      <c r="C103" s="188"/>
      <c r="D103" s="6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33" x14ac:dyDescent="0.2">
      <c r="C104" s="190"/>
      <c r="D104" s="10"/>
      <c r="AG104" t="s">
        <v>239</v>
      </c>
    </row>
    <row r="105" spans="1:33" x14ac:dyDescent="0.2">
      <c r="D105" s="10"/>
    </row>
    <row r="106" spans="1:33" x14ac:dyDescent="0.2">
      <c r="D106" s="10"/>
    </row>
    <row r="107" spans="1:33" x14ac:dyDescent="0.2">
      <c r="D107" s="10"/>
    </row>
    <row r="108" spans="1:33" x14ac:dyDescent="0.2">
      <c r="D108" s="10"/>
    </row>
    <row r="109" spans="1:33" x14ac:dyDescent="0.2">
      <c r="D109" s="10"/>
    </row>
    <row r="110" spans="1:33" x14ac:dyDescent="0.2">
      <c r="D110" s="10"/>
    </row>
    <row r="111" spans="1:33" x14ac:dyDescent="0.2">
      <c r="D111" s="10"/>
    </row>
    <row r="112" spans="1:33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6">
    <mergeCell ref="A98:G102"/>
    <mergeCell ref="A1:G1"/>
    <mergeCell ref="C2:G2"/>
    <mergeCell ref="C3:G3"/>
    <mergeCell ref="C4:G4"/>
    <mergeCell ref="A97:C97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SO01 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'SO01 01 Pol'!Názvy_tisku</vt:lpstr>
      <vt:lpstr>oadresa</vt:lpstr>
      <vt:lpstr>Stavba!Objednatel</vt:lpstr>
      <vt:lpstr>Stavba!Objekt</vt:lpstr>
      <vt:lpstr>'SO01 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Stanislav Skřička</cp:lastModifiedBy>
  <cp:lastPrinted>2019-03-19T12:27:02Z</cp:lastPrinted>
  <dcterms:created xsi:type="dcterms:W3CDTF">2009-04-08T07:15:50Z</dcterms:created>
  <dcterms:modified xsi:type="dcterms:W3CDTF">2021-06-23T09:17:00Z</dcterms:modified>
</cp:coreProperties>
</file>